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City Recorder\Documents\Budgets\2025 - 2026 Budget Work\"/>
    </mc:Choice>
  </mc:AlternateContent>
  <xr:revisionPtr revIDLastSave="0" documentId="13_ncr:1_{2B72BDEC-44DD-4C74-9A8D-5CE26B6F9BCB}" xr6:coauthVersionLast="47" xr6:coauthVersionMax="47" xr10:uidLastSave="{00000000-0000-0000-0000-000000000000}"/>
  <bookViews>
    <workbookView xWindow="-108" yWindow="-108" windowWidth="23256" windowHeight="12456" tabRatio="663" activeTab="1" xr2:uid="{00000000-000D-0000-FFFF-FFFF00000000}"/>
  </bookViews>
  <sheets>
    <sheet name="Cover" sheetId="7" r:id="rId1"/>
    <sheet name="General Revenue" sheetId="3" r:id="rId2"/>
    <sheet name="General Expense" sheetId="4" r:id="rId3"/>
    <sheet name="Street Aid" sheetId="5" r:id="rId4"/>
    <sheet name="Property Tax Estimate" sheetId="16" state="hidden" r:id="rId5"/>
    <sheet name="City State Shared Revenue" sheetId="17" state="hidden" r:id="rId6"/>
    <sheet name="Sales Tax Estimate" sheetId="18" state="hidden" r:id="rId7"/>
    <sheet name="Cash Flow Forecasts" sheetId="20" state="hidden" r:id="rId8"/>
    <sheet name="Summary - Gen Fund" sheetId="21" state="hidden" r:id="rId9"/>
    <sheet name="Summary - St Fund" sheetId="22" state="hidden" r:id="rId10"/>
    <sheet name="Summary ARPA - Fund" sheetId="23" state="hidden" r:id="rId11"/>
    <sheet name="Summary" sheetId="8" state="hidden" r:id="rId12"/>
  </sheets>
  <definedNames>
    <definedName name="_xlnm.Print_Area" localSheetId="0">Cover!$A$1:$J$19</definedName>
    <definedName name="_xlnm.Print_Area" localSheetId="2">'General Expense'!$A$1:$G$137</definedName>
    <definedName name="_xlnm.Print_Area" localSheetId="1">'General Revenue'!$A$1:$F$52</definedName>
    <definedName name="_xlnm.Print_Area" localSheetId="3">'Street Aid'!$A$1:$F$38</definedName>
    <definedName name="_xlnm.Print_Area" localSheetId="11">Summary!$A$1:$F$51</definedName>
  </definedNames>
  <calcPr calcId="191029"/>
</workbook>
</file>

<file path=xl/calcChain.xml><?xml version="1.0" encoding="utf-8"?>
<calcChain xmlns="http://schemas.openxmlformats.org/spreadsheetml/2006/main">
  <c r="C26" i="5" l="1"/>
  <c r="D125" i="4"/>
  <c r="D129" i="4"/>
  <c r="C40" i="3"/>
  <c r="D40" i="3"/>
  <c r="E40" i="3"/>
  <c r="F40" i="3"/>
  <c r="E128" i="4" l="1"/>
  <c r="G16" i="4"/>
  <c r="G92" i="4"/>
  <c r="G79" i="4"/>
  <c r="G52" i="4"/>
  <c r="D18" i="5"/>
  <c r="D10" i="5"/>
  <c r="E110" i="4"/>
  <c r="E104" i="4"/>
  <c r="E87" i="4"/>
  <c r="E54" i="4"/>
  <c r="E48" i="4"/>
  <c r="E16" i="4"/>
  <c r="E39" i="4" s="1"/>
  <c r="D46" i="3"/>
  <c r="D34" i="3"/>
  <c r="D30" i="3"/>
  <c r="D20" i="3"/>
  <c r="D16" i="3"/>
  <c r="C18" i="23"/>
  <c r="F30" i="3"/>
  <c r="E30" i="3"/>
  <c r="C30" i="3"/>
  <c r="E113" i="4" l="1"/>
  <c r="D49" i="3"/>
  <c r="G13" i="22" l="1"/>
  <c r="G14" i="22"/>
  <c r="G15" i="22"/>
  <c r="N24" i="20"/>
  <c r="B23" i="20"/>
  <c r="B27" i="20"/>
  <c r="N11" i="20"/>
  <c r="N23" i="20"/>
  <c r="F104" i="4" l="1"/>
  <c r="C21" i="23" l="1"/>
  <c r="F17" i="23"/>
  <c r="F18" i="23" s="1"/>
  <c r="F20" i="23" s="1"/>
  <c r="F21" i="23" s="1"/>
  <c r="E17" i="23"/>
  <c r="D18" i="23"/>
  <c r="D21" i="23" s="1"/>
  <c r="E9" i="23"/>
  <c r="F30" i="22"/>
  <c r="E30" i="22"/>
  <c r="D30" i="22"/>
  <c r="C30" i="22"/>
  <c r="F18" i="22"/>
  <c r="E18" i="22"/>
  <c r="D18" i="22"/>
  <c r="D22" i="22" s="1"/>
  <c r="C18" i="22"/>
  <c r="C22" i="22" s="1"/>
  <c r="G12" i="22"/>
  <c r="F10" i="22"/>
  <c r="E10" i="22"/>
  <c r="D10" i="22"/>
  <c r="C10" i="22"/>
  <c r="G9" i="22"/>
  <c r="G8" i="22"/>
  <c r="F38" i="21"/>
  <c r="E38" i="21"/>
  <c r="D38" i="21"/>
  <c r="C38" i="21"/>
  <c r="E26" i="21"/>
  <c r="D26" i="21"/>
  <c r="F24" i="21"/>
  <c r="E24" i="21"/>
  <c r="D24" i="21"/>
  <c r="C24" i="21"/>
  <c r="C28" i="21" s="1"/>
  <c r="G23" i="21"/>
  <c r="G22" i="21"/>
  <c r="G21" i="21"/>
  <c r="G20" i="21"/>
  <c r="G19" i="21"/>
  <c r="G18" i="21"/>
  <c r="F16" i="21"/>
  <c r="E16" i="21"/>
  <c r="D16" i="21"/>
  <c r="C16" i="21"/>
  <c r="G13" i="21"/>
  <c r="G12" i="21"/>
  <c r="G11" i="21"/>
  <c r="G10" i="21"/>
  <c r="G9" i="21"/>
  <c r="G8" i="21"/>
  <c r="N40" i="20"/>
  <c r="B40" i="20"/>
  <c r="F39" i="20"/>
  <c r="D39" i="20"/>
  <c r="C39" i="20"/>
  <c r="M38" i="20"/>
  <c r="M39" i="20" s="1"/>
  <c r="L38" i="20"/>
  <c r="L39" i="20" s="1"/>
  <c r="K38" i="20"/>
  <c r="K39" i="20" s="1"/>
  <c r="J38" i="20"/>
  <c r="J39" i="20" s="1"/>
  <c r="I38" i="20"/>
  <c r="I39" i="20" s="1"/>
  <c r="H38" i="20"/>
  <c r="H39" i="20" s="1"/>
  <c r="G38" i="20"/>
  <c r="G39" i="20" s="1"/>
  <c r="E38" i="20"/>
  <c r="E39" i="20" s="1"/>
  <c r="N37" i="20"/>
  <c r="M34" i="20"/>
  <c r="L34" i="20"/>
  <c r="L40" i="20" s="1"/>
  <c r="K34" i="20"/>
  <c r="J34" i="20"/>
  <c r="I34" i="20"/>
  <c r="H34" i="20"/>
  <c r="H40" i="20" s="1"/>
  <c r="G34" i="20"/>
  <c r="F34" i="20"/>
  <c r="F40" i="20" s="1"/>
  <c r="E34" i="20"/>
  <c r="E40" i="20" s="1"/>
  <c r="D34" i="20"/>
  <c r="D40" i="20" s="1"/>
  <c r="C34" i="20"/>
  <c r="C40" i="20" s="1"/>
  <c r="N33" i="20"/>
  <c r="N32" i="20"/>
  <c r="M27" i="20"/>
  <c r="M28" i="20" s="1"/>
  <c r="L27" i="20"/>
  <c r="L28" i="20" s="1"/>
  <c r="K27" i="20"/>
  <c r="K28" i="20" s="1"/>
  <c r="J27" i="20"/>
  <c r="J28" i="20" s="1"/>
  <c r="I27" i="20"/>
  <c r="I28" i="20" s="1"/>
  <c r="H27" i="20"/>
  <c r="H28" i="20" s="1"/>
  <c r="G27" i="20"/>
  <c r="G28" i="20" s="1"/>
  <c r="F27" i="20"/>
  <c r="F28" i="20" s="1"/>
  <c r="E27" i="20"/>
  <c r="E28" i="20" s="1"/>
  <c r="D27" i="20"/>
  <c r="D28" i="20" s="1"/>
  <c r="C27" i="20"/>
  <c r="B29" i="20"/>
  <c r="N26" i="20"/>
  <c r="N25" i="20"/>
  <c r="M21" i="20"/>
  <c r="L21" i="20"/>
  <c r="L29" i="20" s="1"/>
  <c r="K21" i="20"/>
  <c r="J21" i="20"/>
  <c r="I21" i="20"/>
  <c r="H21" i="20"/>
  <c r="G21" i="20"/>
  <c r="F21" i="20"/>
  <c r="F29" i="20" s="1"/>
  <c r="E21" i="20"/>
  <c r="D21" i="20"/>
  <c r="D29" i="20" s="1"/>
  <c r="C21" i="20"/>
  <c r="N20" i="20"/>
  <c r="N19" i="20"/>
  <c r="M14" i="20"/>
  <c r="L14" i="20"/>
  <c r="K14" i="20"/>
  <c r="J14" i="20"/>
  <c r="I14" i="20"/>
  <c r="H14" i="20"/>
  <c r="G14" i="20"/>
  <c r="F14" i="20"/>
  <c r="E14" i="20"/>
  <c r="D14" i="20"/>
  <c r="C14" i="20"/>
  <c r="B14" i="20"/>
  <c r="N13" i="20"/>
  <c r="C9" i="20"/>
  <c r="M8" i="20"/>
  <c r="L8" i="20"/>
  <c r="K8" i="20"/>
  <c r="J8" i="20"/>
  <c r="I8" i="20"/>
  <c r="H8" i="20"/>
  <c r="G8" i="20"/>
  <c r="F8" i="20"/>
  <c r="E8" i="20"/>
  <c r="D8" i="20"/>
  <c r="C8" i="20"/>
  <c r="C10" i="20" s="1"/>
  <c r="B8" i="20"/>
  <c r="B10" i="20" s="1"/>
  <c r="N6" i="20"/>
  <c r="N8" i="20" s="1"/>
  <c r="C15" i="20" l="1"/>
  <c r="D9" i="20" s="1"/>
  <c r="H29" i="20"/>
  <c r="M40" i="20"/>
  <c r="I40" i="20"/>
  <c r="E21" i="23"/>
  <c r="I29" i="20"/>
  <c r="C28" i="20"/>
  <c r="N27" i="20"/>
  <c r="N29" i="20" s="1"/>
  <c r="D35" i="20"/>
  <c r="E35" i="20" s="1"/>
  <c r="F35" i="20" s="1"/>
  <c r="G35" i="20" s="1"/>
  <c r="H35" i="20" s="1"/>
  <c r="I35" i="20" s="1"/>
  <c r="J35" i="20" s="1"/>
  <c r="K35" i="20" s="1"/>
  <c r="N14" i="20"/>
  <c r="J40" i="20"/>
  <c r="E19" i="22"/>
  <c r="E21" i="22" s="1"/>
  <c r="E22" i="22" s="1"/>
  <c r="E29" i="20"/>
  <c r="B28" i="20"/>
  <c r="J29" i="20"/>
  <c r="B16" i="20"/>
  <c r="J16" i="20"/>
  <c r="F16" i="20"/>
  <c r="F25" i="21"/>
  <c r="E25" i="21"/>
  <c r="E27" i="21" s="1"/>
  <c r="E28" i="21" s="1"/>
  <c r="G24" i="21"/>
  <c r="D25" i="21"/>
  <c r="D27" i="21" s="1"/>
  <c r="D28" i="21" s="1"/>
  <c r="C25" i="21"/>
  <c r="F19" i="22"/>
  <c r="G18" i="22"/>
  <c r="G10" i="22"/>
  <c r="D19" i="22"/>
  <c r="C19" i="22"/>
  <c r="G16" i="21"/>
  <c r="K16" i="20"/>
  <c r="D10" i="20"/>
  <c r="D15" i="20" s="1"/>
  <c r="E9" i="20" s="1"/>
  <c r="E10" i="20" s="1"/>
  <c r="E15" i="20" s="1"/>
  <c r="F9" i="20" s="1"/>
  <c r="F10" i="20" s="1"/>
  <c r="F15" i="20" s="1"/>
  <c r="G9" i="20" s="1"/>
  <c r="G10" i="20" s="1"/>
  <c r="G15" i="20" s="1"/>
  <c r="H9" i="20" s="1"/>
  <c r="H10" i="20" s="1"/>
  <c r="H15" i="20" s="1"/>
  <c r="I9" i="20" s="1"/>
  <c r="I10" i="20" s="1"/>
  <c r="I15" i="20" s="1"/>
  <c r="J9" i="20" s="1"/>
  <c r="J10" i="20" s="1"/>
  <c r="J15" i="20" s="1"/>
  <c r="K9" i="20" s="1"/>
  <c r="K10" i="20" s="1"/>
  <c r="K15" i="20" s="1"/>
  <c r="L9" i="20" s="1"/>
  <c r="L10" i="20" s="1"/>
  <c r="L15" i="20" s="1"/>
  <c r="M9" i="20" s="1"/>
  <c r="M10" i="20" s="1"/>
  <c r="M15" i="20" s="1"/>
  <c r="C29" i="20"/>
  <c r="C22" i="20"/>
  <c r="G29" i="20"/>
  <c r="K29" i="20"/>
  <c r="G40" i="20"/>
  <c r="K40" i="20"/>
  <c r="G16" i="20"/>
  <c r="C16" i="20"/>
  <c r="N16" i="20"/>
  <c r="D16" i="20"/>
  <c r="H16" i="20"/>
  <c r="L16" i="20"/>
  <c r="E16" i="20"/>
  <c r="I16" i="20"/>
  <c r="M16" i="20"/>
  <c r="D22" i="20"/>
  <c r="E22" i="20" s="1"/>
  <c r="F22" i="20" s="1"/>
  <c r="G22" i="20" s="1"/>
  <c r="H22" i="20" s="1"/>
  <c r="I22" i="20" s="1"/>
  <c r="J22" i="20" s="1"/>
  <c r="K22" i="20" s="1"/>
  <c r="L22" i="20" s="1"/>
  <c r="M22" i="20" s="1"/>
  <c r="N10" i="20"/>
  <c r="M29" i="20"/>
  <c r="F26" i="21" l="1"/>
  <c r="F27" i="21" s="1"/>
  <c r="F28" i="21" s="1"/>
  <c r="F20" i="22"/>
  <c r="F21" i="22" s="1"/>
  <c r="F22" i="22" s="1"/>
  <c r="B8" i="16"/>
  <c r="B9" i="16" s="1"/>
  <c r="F13" i="17"/>
  <c r="F10" i="17"/>
  <c r="F9" i="17"/>
  <c r="F6" i="17"/>
  <c r="D10" i="17"/>
  <c r="C19" i="18"/>
  <c r="I3" i="18" s="1"/>
  <c r="H4" i="18"/>
  <c r="G4" i="18"/>
  <c r="F4" i="18"/>
  <c r="E4" i="18"/>
  <c r="D4" i="18"/>
  <c r="D2" i="18"/>
  <c r="E2" i="18" s="1"/>
  <c r="F2" i="18" s="1"/>
  <c r="G2" i="18" s="1"/>
  <c r="H2" i="18" s="1"/>
  <c r="I2" i="18" s="1"/>
  <c r="J2" i="18" s="1"/>
  <c r="D13" i="17"/>
  <c r="B11" i="17"/>
  <c r="D9" i="17"/>
  <c r="D8" i="17"/>
  <c r="D7" i="17"/>
  <c r="G7" i="17" s="1"/>
  <c r="D6" i="17"/>
  <c r="A37" i="16"/>
  <c r="A36" i="16"/>
  <c r="A35" i="16"/>
  <c r="A34" i="16"/>
  <c r="A33" i="16"/>
  <c r="B30" i="16"/>
  <c r="B37" i="16" s="1"/>
  <c r="A30" i="16"/>
  <c r="B29" i="16"/>
  <c r="B36" i="16" s="1"/>
  <c r="A29" i="16"/>
  <c r="B28" i="16"/>
  <c r="B35" i="16" s="1"/>
  <c r="A28" i="16"/>
  <c r="B27" i="16"/>
  <c r="B34" i="16" s="1"/>
  <c r="A27" i="16"/>
  <c r="B26" i="16"/>
  <c r="B33" i="16" s="1"/>
  <c r="A26" i="16"/>
  <c r="B25" i="16"/>
  <c r="B32" i="16" s="1"/>
  <c r="B21" i="16"/>
  <c r="G9" i="17" l="1"/>
  <c r="D11" i="17"/>
  <c r="G10" i="17"/>
  <c r="G8" i="17"/>
  <c r="G13" i="17"/>
  <c r="G6" i="17"/>
  <c r="F11" i="17"/>
  <c r="I4" i="18"/>
  <c r="H6" i="18" s="1"/>
  <c r="J3" i="18"/>
  <c r="H9" i="18" l="1"/>
  <c r="G11" i="17"/>
  <c r="H10" i="18"/>
  <c r="H7" i="18"/>
  <c r="H8" i="18"/>
  <c r="E26" i="5" l="1"/>
  <c r="F87" i="4" l="1"/>
  <c r="F48" i="4"/>
  <c r="F39" i="4"/>
  <c r="G48" i="4"/>
  <c r="E16" i="3"/>
  <c r="F16" i="3"/>
  <c r="G121" i="4" l="1"/>
  <c r="C16" i="3"/>
  <c r="D39" i="4"/>
  <c r="E121" i="4"/>
  <c r="F121" i="4"/>
  <c r="D121" i="4"/>
  <c r="F18" i="5" l="1"/>
  <c r="E46" i="3" l="1"/>
  <c r="F20" i="3"/>
  <c r="D87" i="4" l="1"/>
  <c r="F46" i="3" l="1"/>
  <c r="F110" i="4" l="1"/>
  <c r="D110" i="4"/>
  <c r="C46" i="3"/>
  <c r="E20" i="3"/>
  <c r="G104" i="4"/>
  <c r="E34" i="3"/>
  <c r="F54" i="4"/>
  <c r="G54" i="4"/>
  <c r="D54" i="4"/>
  <c r="G110" i="4"/>
  <c r="F34" i="3"/>
  <c r="D104" i="4"/>
  <c r="D38" i="8"/>
  <c r="D39" i="8" s="1"/>
  <c r="C38" i="8"/>
  <c r="C39" i="8" s="1"/>
  <c r="C13" i="8"/>
  <c r="C21" i="8"/>
  <c r="C24" i="8" s="1"/>
  <c r="C25" i="8" s="1"/>
  <c r="F7" i="8"/>
  <c r="F8" i="8"/>
  <c r="F9" i="8"/>
  <c r="F10" i="8"/>
  <c r="F11" i="8"/>
  <c r="D21" i="8"/>
  <c r="D24" i="8" s="1"/>
  <c r="D25" i="8" s="1"/>
  <c r="E11" i="8"/>
  <c r="E10" i="8"/>
  <c r="E9" i="8"/>
  <c r="E8" i="8"/>
  <c r="E7" i="8"/>
  <c r="E18" i="5"/>
  <c r="D48" i="4"/>
  <c r="C10" i="5"/>
  <c r="E10" i="5"/>
  <c r="C18" i="5"/>
  <c r="F10" i="5"/>
  <c r="C20" i="3"/>
  <c r="F113" i="4" l="1"/>
  <c r="F20" i="5"/>
  <c r="F24" i="5" s="1"/>
  <c r="E13" i="8"/>
  <c r="E20" i="5"/>
  <c r="E24" i="5" s="1"/>
  <c r="D113" i="4"/>
  <c r="C20" i="5"/>
  <c r="C24" i="5" s="1"/>
  <c r="F13" i="8"/>
  <c r="D20" i="5"/>
  <c r="D24" i="5" s="1"/>
  <c r="E49" i="3"/>
  <c r="F49" i="3"/>
  <c r="C30" i="5" l="1"/>
  <c r="E27" i="5"/>
  <c r="D26" i="5"/>
  <c r="E115" i="4"/>
  <c r="E123" i="4" s="1"/>
  <c r="D29" i="5" l="1"/>
  <c r="E29" i="5"/>
  <c r="E30" i="5" s="1"/>
  <c r="F29" i="5" s="1"/>
  <c r="F30" i="5" s="1"/>
  <c r="F115" i="4"/>
  <c r="F123" i="4" s="1"/>
  <c r="D27" i="5"/>
  <c r="D30" i="5" l="1"/>
  <c r="F26" i="5"/>
  <c r="C34" i="3"/>
  <c r="F27" i="5" l="1"/>
  <c r="C49" i="3"/>
  <c r="D115" i="4" l="1"/>
  <c r="D123" i="4" s="1"/>
  <c r="F128" i="4" l="1"/>
  <c r="F129" i="4" s="1"/>
  <c r="E129" i="4"/>
  <c r="F125" i="4"/>
  <c r="F126" i="4" s="1"/>
  <c r="G125" i="4" s="1"/>
  <c r="E125" i="4"/>
  <c r="E126" i="4" s="1"/>
  <c r="G128" i="4" l="1"/>
  <c r="G39" i="4" l="1"/>
  <c r="G87" i="4"/>
  <c r="G113" i="4" l="1"/>
  <c r="G115" i="4"/>
  <c r="G123" i="4" s="1"/>
  <c r="G129" i="4" l="1"/>
  <c r="G126" i="4"/>
</calcChain>
</file>

<file path=xl/sharedStrings.xml><?xml version="1.0" encoding="utf-8"?>
<sst xmlns="http://schemas.openxmlformats.org/spreadsheetml/2006/main" count="509" uniqueCount="338">
  <si>
    <t>FUND:</t>
  </si>
  <si>
    <t>GENERAL</t>
  </si>
  <si>
    <t>ACCOUNT DESCRIPTION</t>
  </si>
  <si>
    <t>ACTUAL</t>
  </si>
  <si>
    <t>31100</t>
  </si>
  <si>
    <t>31600</t>
  </si>
  <si>
    <t>Local Sales Taxes</t>
  </si>
  <si>
    <t>31710</t>
  </si>
  <si>
    <t>Wholesale Beer Taxes</t>
  </si>
  <si>
    <t>Total Taxes</t>
  </si>
  <si>
    <t>INTERGOVERNMENTAL REVENUES</t>
  </si>
  <si>
    <t>In Lieu TVA</t>
  </si>
  <si>
    <t>33510</t>
  </si>
  <si>
    <t>State Sales Tax</t>
  </si>
  <si>
    <t>Total Intergovernmental</t>
  </si>
  <si>
    <t>MISCELLANEOUS REVENUES</t>
  </si>
  <si>
    <t>36100</t>
  </si>
  <si>
    <t>Interest</t>
  </si>
  <si>
    <t>36900</t>
  </si>
  <si>
    <t>Total Miscellaneous</t>
  </si>
  <si>
    <t>TOTAL GENERAL FUND REVENUES</t>
  </si>
  <si>
    <t>EXPENDITURES</t>
  </si>
  <si>
    <t>GENERAL GOVERNMENT</t>
  </si>
  <si>
    <t>OASI</t>
  </si>
  <si>
    <t>Postage</t>
  </si>
  <si>
    <t>Publication of Legal Notices</t>
  </si>
  <si>
    <t>Dues &amp; Memberships</t>
  </si>
  <si>
    <t>Telephone</t>
  </si>
  <si>
    <t>Total General Government</t>
  </si>
  <si>
    <t>Utilities</t>
  </si>
  <si>
    <t>PUBLIC WORKS</t>
  </si>
  <si>
    <t>STREETS</t>
  </si>
  <si>
    <t>TOTAL GENERAL FUND EXPENDITURES</t>
  </si>
  <si>
    <t>Excess (Deficiency) of Revenues</t>
  </si>
  <si>
    <t>Over Expenditures</t>
  </si>
  <si>
    <t>STATE STREET AID</t>
  </si>
  <si>
    <t>REVENUES</t>
  </si>
  <si>
    <t>State Street Aid</t>
  </si>
  <si>
    <t>Repair &amp; Maintenance - Streets</t>
  </si>
  <si>
    <t>Transfers (From) To</t>
  </si>
  <si>
    <t>Supplies</t>
  </si>
  <si>
    <t>Gas, Oil, Diesel Fuel</t>
  </si>
  <si>
    <t>Food</t>
  </si>
  <si>
    <t>31200</t>
  </si>
  <si>
    <t>Property Taxes - Prior Years</t>
  </si>
  <si>
    <t xml:space="preserve">Beer Licenses </t>
  </si>
  <si>
    <t>33591</t>
  </si>
  <si>
    <t>Auditing</t>
  </si>
  <si>
    <t>Training &amp; Travel</t>
  </si>
  <si>
    <t>CITY OF THREE WAY</t>
  </si>
  <si>
    <t>Telecommunications Tax</t>
  </si>
  <si>
    <t>31800</t>
  </si>
  <si>
    <t>Salaries</t>
  </si>
  <si>
    <t>Vehicle Parts</t>
  </si>
  <si>
    <t>Repair &amp; Maintenance</t>
  </si>
  <si>
    <t>31310</t>
  </si>
  <si>
    <t>Interest &amp; Penalty Property Tax</t>
  </si>
  <si>
    <t>33520</t>
  </si>
  <si>
    <t>State Income Tax</t>
  </si>
  <si>
    <t>Gas, Oil, Diesel</t>
  </si>
  <si>
    <t>Operating Supplies</t>
  </si>
  <si>
    <t>41810</t>
  </si>
  <si>
    <t>Household and Janitorial</t>
  </si>
  <si>
    <t>Landfill Services</t>
  </si>
  <si>
    <t>31930</t>
  </si>
  <si>
    <t>Special Assessments - Current</t>
  </si>
  <si>
    <t>Business Tax</t>
  </si>
  <si>
    <t xml:space="preserve"> </t>
  </si>
  <si>
    <t>BUDGET</t>
  </si>
  <si>
    <t>ESTIMATED</t>
  </si>
  <si>
    <t>BUDGETED</t>
  </si>
  <si>
    <t>Legal Services/Professional Fees</t>
  </si>
  <si>
    <t>Total Licenses</t>
  </si>
  <si>
    <t xml:space="preserve">  Mayor (41310-110)</t>
  </si>
  <si>
    <t xml:space="preserve">  General (41000-111)</t>
  </si>
  <si>
    <t xml:space="preserve">  Aldermen (41330-110)</t>
  </si>
  <si>
    <t xml:space="preserve">  City Recorder (41510-110)</t>
  </si>
  <si>
    <t xml:space="preserve">  General (41000-141)</t>
  </si>
  <si>
    <t xml:space="preserve">  Mayor (41310-141)</t>
  </si>
  <si>
    <t xml:space="preserve">  City Recorder (41510-141)</t>
  </si>
  <si>
    <t xml:space="preserve">  Aldermen (41330-141)</t>
  </si>
  <si>
    <t>Household &amp; Janitorial Supplies</t>
  </si>
  <si>
    <t>Contractual Services - Sheriff's Office</t>
  </si>
  <si>
    <t>Assumptions used in preparing budget:</t>
  </si>
  <si>
    <t xml:space="preserve">Population </t>
  </si>
  <si>
    <t>State Shared Taxes:</t>
  </si>
  <si>
    <t>Total</t>
  </si>
  <si>
    <t>Sales Tax</t>
  </si>
  <si>
    <t>Beer Tax</t>
  </si>
  <si>
    <t>Gas Inspection Fee</t>
  </si>
  <si>
    <t>TVA</t>
  </si>
  <si>
    <t>Street Aid</t>
  </si>
  <si>
    <t>TOTAL STATE SHARED TAXES</t>
  </si>
  <si>
    <t>PROPERTY TAX CALCULATIONS</t>
  </si>
  <si>
    <t>Commercial</t>
  </si>
  <si>
    <t>Industrial</t>
  </si>
  <si>
    <t>Residential</t>
  </si>
  <si>
    <t>Farm</t>
  </si>
  <si>
    <t>Agricultural</t>
  </si>
  <si>
    <t>Total Real Property</t>
  </si>
  <si>
    <t>PP Commercial</t>
  </si>
  <si>
    <t>PP Industrial</t>
  </si>
  <si>
    <t>Total Assessment</t>
  </si>
  <si>
    <t>Assessed Rate X tax rate =Taxes</t>
  </si>
  <si>
    <t>Tax at $0.57</t>
  </si>
  <si>
    <t>95% collection rate</t>
  </si>
  <si>
    <t>Proposed</t>
  </si>
  <si>
    <t xml:space="preserve">Proposed </t>
  </si>
  <si>
    <t>Mayor</t>
  </si>
  <si>
    <t>Board</t>
  </si>
  <si>
    <t>Recorder</t>
  </si>
  <si>
    <t>Total Salaries</t>
  </si>
  <si>
    <t>7.65% of salary for OASI</t>
  </si>
  <si>
    <t>2013-2016</t>
  </si>
  <si>
    <t>2016- 2017 MTAS Per Capita Taxes</t>
  </si>
  <si>
    <t>2017 - 2020</t>
  </si>
  <si>
    <t>2016 - 2017</t>
  </si>
  <si>
    <t>Parks &amp; Recreation/Street Salaries</t>
  </si>
  <si>
    <t>Recorder hours raised to 28 hrs. per week</t>
  </si>
  <si>
    <t>LABOR AND SALARIES</t>
  </si>
  <si>
    <t>Christmas Bonus</t>
  </si>
  <si>
    <t>Codification</t>
  </si>
  <si>
    <t>Pavement Survey</t>
  </si>
  <si>
    <t>CAPITAL OUTLAY</t>
  </si>
  <si>
    <t>ADDITIONAL EXPENDITURES</t>
  </si>
  <si>
    <t>2017 - 2018</t>
  </si>
  <si>
    <t>Hourly wages 3% raise (teresa's notes)</t>
  </si>
  <si>
    <t>Workers Comp Insurance Increase</t>
  </si>
  <si>
    <t>Vermeer 12" Wood Chipper</t>
  </si>
  <si>
    <t>One Ton Truck w/Dump Bed</t>
  </si>
  <si>
    <t>TML Bond Fund Loan (25 Yrs.)</t>
  </si>
  <si>
    <t>CITY HALL BUILDINGS &amp; GROUNDS</t>
  </si>
  <si>
    <t xml:space="preserve">GENERAL </t>
  </si>
  <si>
    <t>DEBT SERVICE</t>
  </si>
  <si>
    <t>Total Debt Service</t>
  </si>
  <si>
    <t>Page 2 of 5</t>
  </si>
  <si>
    <t xml:space="preserve">Capital Outlay </t>
  </si>
  <si>
    <t>Sundry (Miscellaneous)</t>
  </si>
  <si>
    <t>Property Taxes - Current</t>
  </si>
  <si>
    <t>FINES, FORFEITS, &amp; PENALTIES</t>
  </si>
  <si>
    <t>Court Fines &amp; Costs</t>
  </si>
  <si>
    <t>Total Fines, Forfeits, &amp; Penalties</t>
  </si>
  <si>
    <t>Trustee's Fee</t>
  </si>
  <si>
    <t>LICENSES &amp; PERMITS</t>
  </si>
  <si>
    <t>Repair and Maintenance</t>
  </si>
  <si>
    <t>Total Contributions &amp; Donations</t>
  </si>
  <si>
    <t>Total Parks</t>
  </si>
  <si>
    <t>Total Recreation</t>
  </si>
  <si>
    <t>PARKS - PINE HILL</t>
  </si>
  <si>
    <t>Repair &amp; Maintence Buildings</t>
  </si>
  <si>
    <t>Corporate Excise Tax</t>
  </si>
  <si>
    <t>Total City Hall Buildings &amp; Grounds</t>
  </si>
  <si>
    <t>Total Public Works Streets</t>
  </si>
  <si>
    <t>Machinery &amp; Equipment Rental</t>
  </si>
  <si>
    <t xml:space="preserve">Data Processing Services </t>
  </si>
  <si>
    <t xml:space="preserve">Planning and Zoning Services </t>
  </si>
  <si>
    <r>
      <t>Office Supplies</t>
    </r>
    <r>
      <rPr>
        <sz val="11"/>
        <color indexed="10"/>
        <rFont val="Times New Roman"/>
        <family val="1"/>
      </rPr>
      <t/>
    </r>
  </si>
  <si>
    <t>Liability Insurance</t>
  </si>
  <si>
    <t>Note Principal Paid</t>
  </si>
  <si>
    <t>Note Interest Paid</t>
  </si>
  <si>
    <t>Health Insurance</t>
  </si>
  <si>
    <t>OASI Salaries</t>
  </si>
  <si>
    <t>Cash Balance, June 30</t>
  </si>
  <si>
    <t>Cash Balance, July 1</t>
  </si>
  <si>
    <t>Other Financing Sources (Uses)</t>
  </si>
  <si>
    <t xml:space="preserve">  City Recorder Health Insurance (41510-142-INS)</t>
  </si>
  <si>
    <t>142-INS</t>
  </si>
  <si>
    <t>FUND:  GENERAL</t>
  </si>
  <si>
    <t>Interest Earned</t>
  </si>
  <si>
    <t>Total Other Financing Sources (Uses)</t>
  </si>
  <si>
    <t>Total Change in Fund Balance</t>
  </si>
  <si>
    <t>CONTRIBUTIONS</t>
  </si>
  <si>
    <t>RECREATION - FESMIRE BUILDING</t>
  </si>
  <si>
    <t>Street Paving Projects</t>
  </si>
  <si>
    <t>Repair &amp; Maintenance  - Grounds and Improvements</t>
  </si>
  <si>
    <t>Repair &amp; Maintenance - Buildings</t>
  </si>
  <si>
    <t>Total Revenue</t>
  </si>
  <si>
    <t>Total Expenditures</t>
  </si>
  <si>
    <t>Repair &amp; Maintenance - Mowers</t>
  </si>
  <si>
    <t>Sportsbetting Payment</t>
  </si>
  <si>
    <t>LOCAL TAXES</t>
  </si>
  <si>
    <t>Cash Receipts</t>
  </si>
  <si>
    <t>Debt Proceeds</t>
  </si>
  <si>
    <t>Fund Balance, July 1</t>
  </si>
  <si>
    <t>Fund Balance, June 30</t>
  </si>
  <si>
    <t>General Fund</t>
  </si>
  <si>
    <t>State Street Aid Fund</t>
  </si>
  <si>
    <t>Donations to Other Institutions</t>
  </si>
  <si>
    <t>Operating Supplies - (Equip, Furniture, Events)</t>
  </si>
  <si>
    <t>American Rescue Plan Act Fund</t>
  </si>
  <si>
    <t>ARPA Grant Funds</t>
  </si>
  <si>
    <t>Pine Hill Park Improvements</t>
  </si>
  <si>
    <t>Paving &amp; Improving Streets</t>
  </si>
  <si>
    <t>Capital Outlay - Street Equipment</t>
  </si>
  <si>
    <t>Page 3 of 6</t>
  </si>
  <si>
    <t>Page 4 of 6</t>
  </si>
  <si>
    <t>Street Operating Supplies</t>
  </si>
  <si>
    <t>FY 2024</t>
  </si>
  <si>
    <t>FY 2023 - 2024</t>
  </si>
  <si>
    <t>Transfers Out</t>
  </si>
  <si>
    <t>Capital Outlay - Parks &amp; Recreation Facilities</t>
  </si>
  <si>
    <t>City of Three Way</t>
  </si>
  <si>
    <t>Variance</t>
  </si>
  <si>
    <t>Miscellaneous</t>
  </si>
  <si>
    <t>Property Tax Estimator for one fund</t>
  </si>
  <si>
    <t>For Use By Municipalities</t>
  </si>
  <si>
    <t>*Enter values in the yellow highlighted cells</t>
  </si>
  <si>
    <t>**Blue highlighted cells are the amounts to enter into the budget</t>
  </si>
  <si>
    <t>Total Assessed Value</t>
  </si>
  <si>
    <t>Adopted Tax Rate</t>
  </si>
  <si>
    <t>Historical Collection Rate</t>
  </si>
  <si>
    <t>Tax Levy</t>
  </si>
  <si>
    <t>Estimated Collections</t>
  </si>
  <si>
    <t>Property Tax Estimator for multiple funds</t>
  </si>
  <si>
    <t>For Use By Counties</t>
  </si>
  <si>
    <t>Adopted Tax Rate Total</t>
  </si>
  <si>
    <t xml:space="preserve">     General Fund</t>
  </si>
  <si>
    <t xml:space="preserve">     Highway Fund</t>
  </si>
  <si>
    <t xml:space="preserve">     Solid Waste Fund</t>
  </si>
  <si>
    <t xml:space="preserve">     Debt Service Fund</t>
  </si>
  <si>
    <t xml:space="preserve">     Schools Fund</t>
  </si>
  <si>
    <t>Does total of funds equal total tax rate?</t>
  </si>
  <si>
    <t>Total Tax Levy</t>
  </si>
  <si>
    <t>Total Estimated Collections</t>
  </si>
  <si>
    <t>State Shared Revenue Estimator</t>
  </si>
  <si>
    <t>Population</t>
  </si>
  <si>
    <t>Budget Estimate</t>
  </si>
  <si>
    <t xml:space="preserve">     State Sales Tax</t>
  </si>
  <si>
    <t xml:space="preserve">     State Beer Tax</t>
  </si>
  <si>
    <t xml:space="preserve">     Special Petroleum Products Tax</t>
  </si>
  <si>
    <t xml:space="preserve">     TVA Gross Receipts Tax</t>
  </si>
  <si>
    <t xml:space="preserve">     Sports Betting</t>
  </si>
  <si>
    <t>Total General Fund</t>
  </si>
  <si>
    <t xml:space="preserve">     Gasoline and Motor Fuel Taxes</t>
  </si>
  <si>
    <t>Actual</t>
  </si>
  <si>
    <t>Partially Estimated</t>
  </si>
  <si>
    <t>Estimated 2024</t>
  </si>
  <si>
    <t>Local Option Sales Tax</t>
  </si>
  <si>
    <t>Growth in Sales Tax over prior year</t>
  </si>
  <si>
    <t>Average year over year Growth Rate 2017-2023</t>
  </si>
  <si>
    <t xml:space="preserve">Anticipated Growth </t>
  </si>
  <si>
    <t>July</t>
  </si>
  <si>
    <t>Average year over year Growth Rate 2018-2023</t>
  </si>
  <si>
    <t>August</t>
  </si>
  <si>
    <t>Average year over year Growth Rate 2019-2023</t>
  </si>
  <si>
    <t>September</t>
  </si>
  <si>
    <t>Average year over year Growth Rate 2020-2023</t>
  </si>
  <si>
    <t>October</t>
  </si>
  <si>
    <t>Average year over year Growth Rate 2021-2023</t>
  </si>
  <si>
    <t>November</t>
  </si>
  <si>
    <t>December</t>
  </si>
  <si>
    <t>January</t>
  </si>
  <si>
    <t>February</t>
  </si>
  <si>
    <t>March</t>
  </si>
  <si>
    <t>April</t>
  </si>
  <si>
    <t>May</t>
  </si>
  <si>
    <t>June</t>
  </si>
  <si>
    <t>2024 Estimate from MTAS</t>
  </si>
  <si>
    <t>Per Final Budget</t>
  </si>
  <si>
    <t>Municipality Name:</t>
  </si>
  <si>
    <t>Forcasted Cash Flow Schedule</t>
  </si>
  <si>
    <t>JUL</t>
  </si>
  <si>
    <t>AUG</t>
  </si>
  <si>
    <t>SEP</t>
  </si>
  <si>
    <t>OCT</t>
  </si>
  <si>
    <t>NOV</t>
  </si>
  <si>
    <t>DEC</t>
  </si>
  <si>
    <t>JAN</t>
  </si>
  <si>
    <t>FEB</t>
  </si>
  <si>
    <t>MAR</t>
  </si>
  <si>
    <t>APR</t>
  </si>
  <si>
    <t>MAY</t>
  </si>
  <si>
    <t>JUN</t>
  </si>
  <si>
    <t>Loan Proceeds</t>
  </si>
  <si>
    <t>Total Cash Inflows</t>
  </si>
  <si>
    <t>Beg Cash Bal</t>
  </si>
  <si>
    <t>Available Cash</t>
  </si>
  <si>
    <t>Cash Payments</t>
  </si>
  <si>
    <t>Debt Service</t>
  </si>
  <si>
    <t>Transfers Out (PILOT, etc)</t>
  </si>
  <si>
    <t>Total Cash Outflows</t>
  </si>
  <si>
    <t>End Bal</t>
  </si>
  <si>
    <t>Cash Inflows - Outflows</t>
  </si>
  <si>
    <t>Street Fund</t>
  </si>
  <si>
    <t>American Resue Plan Act Fund</t>
  </si>
  <si>
    <t>Lead Sheet Schedule</t>
  </si>
  <si>
    <t>Fiscal Year 2024 Budget</t>
  </si>
  <si>
    <t>% Change from 2023</t>
  </si>
  <si>
    <t>Local Taxes</t>
  </si>
  <si>
    <t>Licenses And Permits</t>
  </si>
  <si>
    <t>Intergovernmental</t>
  </si>
  <si>
    <t>Fines, Forfeits, and Penalties</t>
  </si>
  <si>
    <t>Contributions and Donations</t>
  </si>
  <si>
    <t>Miscellaneous Revenues</t>
  </si>
  <si>
    <t>Grants</t>
  </si>
  <si>
    <t>Total Cash Receipts</t>
  </si>
  <si>
    <t>General Government</t>
  </si>
  <si>
    <t>City Hall Buildings &amp; Grounds</t>
  </si>
  <si>
    <t>Public Works - Streets</t>
  </si>
  <si>
    <t>Recreation - Community Bldg.</t>
  </si>
  <si>
    <t>Parks, Pine Hill</t>
  </si>
  <si>
    <t>Debt Management</t>
  </si>
  <si>
    <t>Total Cash Payments</t>
  </si>
  <si>
    <t>Change in Cash (Receipts-Payments)</t>
  </si>
  <si>
    <t>Beginning Cash Balance July 1</t>
  </si>
  <si>
    <t>Ending Cash Balance June 30</t>
  </si>
  <si>
    <t>Ending Cash as a % of Cash Payments</t>
  </si>
  <si>
    <t>Number of Full-Time Employees = 2</t>
  </si>
  <si>
    <t>4900-601</t>
  </si>
  <si>
    <t>4900-603</t>
  </si>
  <si>
    <t>Total Annual Debt Service Payments</t>
  </si>
  <si>
    <t>Annual Debt Service Payments</t>
  </si>
  <si>
    <t>Notes:</t>
  </si>
  <si>
    <t>1.  Cash Receipts can be used for Section 1 of ordinance and Cash Payments for Section 2</t>
  </si>
  <si>
    <t>2.  Please complete this sheet for each fund.</t>
  </si>
  <si>
    <t>Repair &amp; Maint Streets</t>
  </si>
  <si>
    <t>Capital Outlay</t>
  </si>
  <si>
    <t>Employee Premium Pay</t>
  </si>
  <si>
    <t>Capital Outlay - Park Expansion</t>
  </si>
  <si>
    <t>FY 2025</t>
  </si>
  <si>
    <t>FY 2024 - 2025</t>
  </si>
  <si>
    <t>-</t>
  </si>
  <si>
    <t>Grant Revenue</t>
  </si>
  <si>
    <t>Retainage Escrow Construction Account Interest</t>
  </si>
  <si>
    <t>Storm Drainage - Repair/Maintenance</t>
  </si>
  <si>
    <t xml:space="preserve">Monthly Local Option Sales Tax Receipts for 2024 </t>
  </si>
  <si>
    <t>Actual       2023</t>
  </si>
  <si>
    <t>Final Budget 2024</t>
  </si>
  <si>
    <t>Estimated Actual          2024</t>
  </si>
  <si>
    <t>Budget 2025</t>
  </si>
  <si>
    <t>Repair &amp; Maintenance - Equipment</t>
  </si>
  <si>
    <t>Transportation Modernization Tax</t>
  </si>
  <si>
    <t>Health Insurance Benefit Premiuns</t>
  </si>
  <si>
    <t>FY 2025 - 2026 BUDGET</t>
  </si>
  <si>
    <t>FY 2025 - 2026</t>
  </si>
  <si>
    <t>FY 2025- 2026</t>
  </si>
  <si>
    <t>Park Pavilion/Pickle Ball Rental Charges</t>
  </si>
  <si>
    <t>Community Club Rental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</si>
</sst>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409]#,##0"/>
    <numFmt numFmtId="165" formatCode="[$$-409]#,##0.00"/>
    <numFmt numFmtId="166" formatCode="_(* #,##0_);_(* \(#,##0\);_(* &quot;-&quot;??_);_(@_)"/>
    <numFmt numFmtId="167" formatCode="_(&quot;$&quot;* #,##0_);_(&quot;$&quot;* \(#,##0\);_(&quot;$&quot;* &quot;-&quot;??_);_(@_)"/>
    <numFmt numFmtId="168" formatCode="0_);\(0\)"/>
    <numFmt numFmtId="169" formatCode="0.0%"/>
    <numFmt numFmtId="170" formatCode="_(&quot;$&quot;* #,##0.0000_);_(&quot;$&quot;* \(#,##0.0000\);_(&quot;$&quot;* &quot;-&quot;??_);_(@_)"/>
  </numFmts>
  <fonts count="40"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b/>
      <sz val="10"/>
      <name val="Times New Roman"/>
      <family val="1"/>
    </font>
    <font>
      <b/>
      <sz val="22"/>
      <name val="Times New Roman"/>
      <family val="1"/>
    </font>
    <font>
      <sz val="10"/>
      <name val="Times New Roman"/>
      <family val="1"/>
    </font>
    <font>
      <sz val="12"/>
      <name val="Times New Roman"/>
      <family val="1"/>
    </font>
    <font>
      <sz val="11"/>
      <name val="Times New Roman"/>
      <family val="1"/>
    </font>
    <font>
      <b/>
      <sz val="11"/>
      <name val="Times New Roman"/>
      <family val="1"/>
    </font>
    <font>
      <u/>
      <sz val="11"/>
      <name val="Times New Roman"/>
      <family val="1"/>
    </font>
    <font>
      <sz val="10"/>
      <name val="Times New Roman"/>
      <family val="1"/>
    </font>
    <font>
      <b/>
      <u/>
      <sz val="11"/>
      <name val="Times New Roman"/>
      <family val="1"/>
    </font>
    <font>
      <u/>
      <sz val="10"/>
      <name val="Times New Roman"/>
      <family val="1"/>
    </font>
    <font>
      <b/>
      <sz val="14"/>
      <name val="Times New Roman"/>
      <family val="1"/>
    </font>
    <font>
      <sz val="14"/>
      <name val="Times New Roman"/>
      <family val="1"/>
    </font>
    <font>
      <sz val="11"/>
      <color indexed="10"/>
      <name val="Times New Roman"/>
      <family val="1"/>
    </font>
    <font>
      <b/>
      <u val="double"/>
      <sz val="10"/>
      <name val="Times New Roman"/>
      <family val="1"/>
    </font>
    <font>
      <b/>
      <u/>
      <sz val="10"/>
      <name val="Times New Roman"/>
      <family val="1"/>
    </font>
    <font>
      <sz val="11"/>
      <color rgb="FF000000"/>
      <name val="Times New Roman"/>
      <family val="1"/>
    </font>
    <font>
      <sz val="11"/>
      <color rgb="FFFF0000"/>
      <name val="Times New Roman"/>
      <family val="1"/>
    </font>
    <font>
      <b/>
      <sz val="10"/>
      <color rgb="FFFF0000"/>
      <name val="Times New Roman"/>
      <family val="1"/>
    </font>
    <font>
      <sz val="10"/>
      <color rgb="FFFF0000"/>
      <name val="Times New Roman"/>
      <family val="1"/>
    </font>
    <font>
      <b/>
      <u/>
      <sz val="10"/>
      <color theme="1"/>
      <name val="Times New Roman"/>
      <family val="1"/>
    </font>
    <font>
      <sz val="10"/>
      <color theme="1"/>
      <name val="Times New Roman"/>
      <family val="1"/>
    </font>
    <font>
      <b/>
      <sz val="16"/>
      <name val="Times New Roman"/>
      <family val="1"/>
    </font>
    <font>
      <sz val="11"/>
      <color theme="0"/>
      <name val="Times New Roman"/>
      <family val="1"/>
    </font>
    <font>
      <sz val="11"/>
      <color theme="1"/>
      <name val="Times New Roman"/>
      <family val="1"/>
    </font>
    <font>
      <b/>
      <sz val="12"/>
      <name val="Times New Roman"/>
      <family val="1"/>
    </font>
    <font>
      <sz val="10"/>
      <name val="Arial"/>
      <family val="2"/>
    </font>
    <font>
      <sz val="10"/>
      <name val="Arial"/>
      <family val="2"/>
    </font>
    <font>
      <b/>
      <u/>
      <sz val="16"/>
      <name val="Times New Roman"/>
      <family val="1"/>
    </font>
    <font>
      <b/>
      <sz val="11"/>
      <color theme="1"/>
      <name val="Calibri"/>
      <family val="2"/>
      <scheme val="minor"/>
    </font>
    <font>
      <b/>
      <sz val="16"/>
      <color theme="1"/>
      <name val="Times New Roman"/>
      <family val="1"/>
    </font>
    <font>
      <b/>
      <sz val="16"/>
      <name val="Arial"/>
      <family val="2"/>
    </font>
    <font>
      <b/>
      <sz val="12"/>
      <name val="Arial"/>
      <family val="2"/>
    </font>
    <font>
      <u/>
      <sz val="11"/>
      <color theme="1"/>
      <name val="Calibri"/>
      <family val="2"/>
      <scheme val="minor"/>
    </font>
    <font>
      <b/>
      <sz val="11"/>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2"/>
        <bgColor indexed="64"/>
      </patternFill>
    </fill>
    <fill>
      <patternFill patternType="solid">
        <fgColor theme="2" tint="-9.9978637043366805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s>
  <cellStyleXfs count="18">
    <xf numFmtId="0" fontId="0" fillId="0" borderId="0"/>
    <xf numFmtId="43" fontId="5" fillId="0" borderId="0" applyFont="0" applyFill="0" applyBorder="0" applyAlignment="0" applyProtection="0"/>
    <xf numFmtId="44" fontId="5" fillId="0" borderId="0" applyFont="0" applyFill="0" applyBorder="0" applyAlignment="0" applyProtection="0"/>
    <xf numFmtId="9" fontId="13"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1" fillId="0" borderId="0"/>
    <xf numFmtId="0" fontId="3" fillId="0" borderId="0"/>
    <xf numFmtId="0" fontId="32" fillId="0" borderId="0"/>
    <xf numFmtId="44" fontId="32" fillId="0" borderId="0" applyFont="0" applyFill="0" applyBorder="0" applyAlignment="0" applyProtection="0"/>
    <xf numFmtId="9" fontId="32" fillId="0" borderId="0" applyFont="0" applyFill="0" applyBorder="0" applyAlignment="0" applyProtection="0"/>
    <xf numFmtId="43" fontId="32" fillId="0" borderId="0" applyFont="0" applyFill="0" applyBorder="0" applyAlignment="0" applyProtection="0"/>
    <xf numFmtId="0" fontId="3" fillId="0" borderId="0"/>
    <xf numFmtId="0" fontId="2" fillId="0" borderId="0"/>
    <xf numFmtId="0" fontId="1" fillId="0" borderId="0"/>
    <xf numFmtId="43" fontId="1" fillId="0" borderId="0" applyFont="0" applyFill="0" applyBorder="0" applyAlignment="0" applyProtection="0"/>
  </cellStyleXfs>
  <cellXfs count="327">
    <xf numFmtId="0" fontId="0" fillId="0" borderId="0" xfId="0"/>
    <xf numFmtId="0" fontId="9" fillId="0" borderId="0" xfId="0" applyFont="1"/>
    <xf numFmtId="165" fontId="8" fillId="0" borderId="0" xfId="0" applyNumberFormat="1" applyFont="1"/>
    <xf numFmtId="0" fontId="10" fillId="0" borderId="0" xfId="0" applyFont="1"/>
    <xf numFmtId="0" fontId="11" fillId="0" borderId="0" xfId="0" applyFont="1" applyAlignment="1">
      <alignment horizontal="center"/>
    </xf>
    <xf numFmtId="0" fontId="11" fillId="0" borderId="0" xfId="0" applyFont="1" applyAlignment="1">
      <alignment horizontal="left"/>
    </xf>
    <xf numFmtId="0" fontId="11" fillId="0" borderId="0" xfId="0" applyFont="1"/>
    <xf numFmtId="0" fontId="10" fillId="0" borderId="0" xfId="0" applyFont="1" applyAlignment="1">
      <alignment horizontal="left"/>
    </xf>
    <xf numFmtId="166" fontId="11" fillId="0" borderId="0" xfId="1" applyNumberFormat="1" applyFont="1" applyAlignment="1">
      <alignment horizontal="center"/>
    </xf>
    <xf numFmtId="0" fontId="10" fillId="0" borderId="0" xfId="0" quotePrefix="1" applyFont="1" applyAlignment="1">
      <alignment horizontal="left"/>
    </xf>
    <xf numFmtId="0" fontId="6" fillId="0" borderId="0" xfId="0" applyFont="1" applyAlignment="1">
      <alignment horizontal="center"/>
    </xf>
    <xf numFmtId="166" fontId="6" fillId="0" borderId="0" xfId="1" applyNumberFormat="1" applyFont="1" applyAlignment="1">
      <alignment horizontal="center"/>
    </xf>
    <xf numFmtId="15" fontId="6" fillId="0" borderId="0" xfId="0" quotePrefix="1" applyNumberFormat="1" applyFont="1" applyAlignment="1">
      <alignment horizontal="center"/>
    </xf>
    <xf numFmtId="0" fontId="5" fillId="0" borderId="0" xfId="0" applyFont="1"/>
    <xf numFmtId="0" fontId="10" fillId="2" borderId="0" xfId="0" applyFont="1" applyFill="1" applyAlignment="1">
      <alignment horizontal="left"/>
    </xf>
    <xf numFmtId="0" fontId="6" fillId="0" borderId="0" xfId="0" applyFont="1" applyAlignment="1">
      <alignment horizontal="left"/>
    </xf>
    <xf numFmtId="0" fontId="6" fillId="0" borderId="0" xfId="0" applyFont="1"/>
    <xf numFmtId="38" fontId="5" fillId="0" borderId="0" xfId="0" applyNumberFormat="1" applyFont="1" applyAlignment="1">
      <alignment horizontal="left"/>
    </xf>
    <xf numFmtId="38" fontId="5" fillId="0" borderId="1" xfId="0" applyNumberFormat="1" applyFont="1" applyBorder="1"/>
    <xf numFmtId="0" fontId="5" fillId="0" borderId="1" xfId="0" applyFont="1" applyBorder="1"/>
    <xf numFmtId="38" fontId="5" fillId="0" borderId="1" xfId="0" applyNumberFormat="1" applyFont="1" applyBorder="1" applyAlignment="1">
      <alignment horizontal="left"/>
    </xf>
    <xf numFmtId="0" fontId="6" fillId="0" borderId="1" xfId="0" applyFont="1" applyBorder="1" applyAlignment="1">
      <alignment horizontal="center"/>
    </xf>
    <xf numFmtId="166" fontId="6" fillId="0" borderId="1" xfId="1" applyNumberFormat="1" applyFont="1" applyBorder="1" applyAlignment="1">
      <alignment horizontal="center"/>
    </xf>
    <xf numFmtId="166" fontId="5" fillId="0" borderId="1" xfId="1" applyNumberFormat="1" applyFont="1" applyBorder="1"/>
    <xf numFmtId="0" fontId="10" fillId="0" borderId="1" xfId="0" applyFont="1" applyBorder="1"/>
    <xf numFmtId="166" fontId="10" fillId="0" borderId="1" xfId="1" applyNumberFormat="1" applyFont="1" applyBorder="1"/>
    <xf numFmtId="0" fontId="5" fillId="0" borderId="1" xfId="0" applyFont="1" applyBorder="1" applyAlignment="1">
      <alignment horizontal="left"/>
    </xf>
    <xf numFmtId="0" fontId="0" fillId="0" borderId="1" xfId="0" applyBorder="1"/>
    <xf numFmtId="166" fontId="5" fillId="0" borderId="1" xfId="0" applyNumberFormat="1" applyFont="1" applyBorder="1"/>
    <xf numFmtId="166" fontId="5" fillId="0" borderId="1" xfId="1" applyNumberFormat="1" applyFont="1" applyBorder="1" applyAlignment="1"/>
    <xf numFmtId="0" fontId="5" fillId="0" borderId="1" xfId="0" quotePrefix="1" applyFont="1" applyBorder="1"/>
    <xf numFmtId="166" fontId="5" fillId="0" borderId="1" xfId="1" applyNumberFormat="1" applyFont="1" applyFill="1" applyBorder="1" applyAlignment="1"/>
    <xf numFmtId="164" fontId="15" fillId="0" borderId="1" xfId="0" applyNumberFormat="1" applyFont="1" applyBorder="1"/>
    <xf numFmtId="165" fontId="5" fillId="0" borderId="1" xfId="0" applyNumberFormat="1" applyFont="1" applyBorder="1"/>
    <xf numFmtId="166" fontId="5" fillId="0" borderId="1" xfId="1" applyNumberFormat="1" applyFont="1" applyFill="1" applyBorder="1"/>
    <xf numFmtId="164" fontId="15" fillId="0" borderId="1" xfId="0" applyNumberFormat="1" applyFont="1" applyBorder="1" applyAlignment="1">
      <alignment horizontal="right"/>
    </xf>
    <xf numFmtId="166" fontId="5" fillId="0" borderId="1" xfId="1" applyNumberFormat="1" applyFont="1" applyBorder="1" applyAlignment="1">
      <alignment horizontal="right"/>
    </xf>
    <xf numFmtId="164" fontId="5" fillId="0" borderId="1" xfId="0" applyNumberFormat="1" applyFont="1" applyBorder="1"/>
    <xf numFmtId="3" fontId="5" fillId="0" borderId="1" xfId="0" applyNumberFormat="1" applyFont="1" applyBorder="1"/>
    <xf numFmtId="3" fontId="5" fillId="0" borderId="1" xfId="1" applyNumberFormat="1" applyFont="1" applyBorder="1"/>
    <xf numFmtId="0" fontId="6" fillId="0" borderId="1" xfId="0" applyFont="1" applyBorder="1"/>
    <xf numFmtId="1" fontId="10" fillId="0" borderId="1" xfId="0" applyNumberFormat="1" applyFont="1" applyBorder="1" applyAlignment="1">
      <alignment horizontal="left"/>
    </xf>
    <xf numFmtId="166" fontId="10" fillId="0" borderId="1" xfId="1" applyNumberFormat="1" applyFont="1" applyFill="1" applyBorder="1"/>
    <xf numFmtId="3" fontId="10" fillId="0" borderId="1" xfId="0" applyNumberFormat="1" applyFont="1" applyBorder="1"/>
    <xf numFmtId="1" fontId="10" fillId="0" borderId="1" xfId="0" quotePrefix="1" applyNumberFormat="1" applyFont="1" applyBorder="1" applyAlignment="1">
      <alignment horizontal="left"/>
    </xf>
    <xf numFmtId="166" fontId="10" fillId="2" borderId="1" xfId="1" applyNumberFormat="1" applyFont="1" applyFill="1" applyBorder="1"/>
    <xf numFmtId="0" fontId="10" fillId="2" borderId="1" xfId="0" applyFont="1" applyFill="1" applyBorder="1" applyAlignment="1">
      <alignment horizontal="left"/>
    </xf>
    <xf numFmtId="166" fontId="10" fillId="2" borderId="1" xfId="1" applyNumberFormat="1" applyFont="1" applyFill="1" applyBorder="1" applyAlignment="1">
      <alignment horizontal="center"/>
    </xf>
    <xf numFmtId="167" fontId="12" fillId="2" borderId="1" xfId="2" applyNumberFormat="1" applyFont="1" applyFill="1" applyBorder="1" applyAlignment="1">
      <alignment horizontal="right"/>
    </xf>
    <xf numFmtId="0" fontId="10" fillId="0" borderId="1" xfId="0" applyFont="1" applyBorder="1" applyAlignment="1">
      <alignment horizontal="left"/>
    </xf>
    <xf numFmtId="167" fontId="12" fillId="0" borderId="1" xfId="2" applyNumberFormat="1" applyFont="1" applyBorder="1" applyAlignment="1">
      <alignment horizontal="right"/>
    </xf>
    <xf numFmtId="0" fontId="10" fillId="0" borderId="1" xfId="0" quotePrefix="1" applyFont="1" applyBorder="1" applyAlignment="1">
      <alignment horizontal="left"/>
    </xf>
    <xf numFmtId="166" fontId="10" fillId="0" borderId="1" xfId="1" applyNumberFormat="1" applyFont="1" applyFill="1" applyBorder="1" applyAlignment="1"/>
    <xf numFmtId="167" fontId="10" fillId="2" borderId="1" xfId="0" applyNumberFormat="1" applyFont="1" applyFill="1" applyBorder="1"/>
    <xf numFmtId="3" fontId="0" fillId="0" borderId="1" xfId="0" applyNumberFormat="1" applyBorder="1"/>
    <xf numFmtId="0" fontId="10" fillId="0" borderId="0" xfId="0" applyFont="1" applyAlignment="1">
      <alignment horizontal="center"/>
    </xf>
    <xf numFmtId="3" fontId="10" fillId="0" borderId="0" xfId="0" applyNumberFormat="1" applyFont="1" applyAlignment="1">
      <alignment horizontal="center"/>
    </xf>
    <xf numFmtId="166" fontId="10" fillId="0" borderId="0" xfId="1" applyNumberFormat="1" applyFont="1" applyAlignment="1"/>
    <xf numFmtId="166" fontId="10" fillId="0" borderId="0" xfId="1" applyNumberFormat="1" applyFont="1" applyAlignment="1">
      <alignment horizontal="center"/>
    </xf>
    <xf numFmtId="3" fontId="10" fillId="0" borderId="0" xfId="0" applyNumberFormat="1" applyFont="1"/>
    <xf numFmtId="165" fontId="10" fillId="0" borderId="0" xfId="0" applyNumberFormat="1" applyFont="1"/>
    <xf numFmtId="167" fontId="10" fillId="0" borderId="0" xfId="2" applyNumberFormat="1" applyFont="1"/>
    <xf numFmtId="167" fontId="21" fillId="0" borderId="0" xfId="2" applyNumberFormat="1" applyFont="1"/>
    <xf numFmtId="167" fontId="10" fillId="0" borderId="0" xfId="0" applyNumberFormat="1" applyFont="1"/>
    <xf numFmtId="44" fontId="10" fillId="0" borderId="0" xfId="0" applyNumberFormat="1" applyFont="1"/>
    <xf numFmtId="0" fontId="9" fillId="0" borderId="0" xfId="0" applyFont="1" applyAlignment="1">
      <alignment horizontal="center"/>
    </xf>
    <xf numFmtId="0" fontId="10" fillId="0" borderId="0" xfId="0" quotePrefix="1" applyFont="1"/>
    <xf numFmtId="167" fontId="10" fillId="0" borderId="0" xfId="2" applyNumberFormat="1" applyFont="1" applyAlignment="1">
      <alignment horizontal="center"/>
    </xf>
    <xf numFmtId="0" fontId="22" fillId="0" borderId="0" xfId="0" applyFont="1"/>
    <xf numFmtId="0" fontId="10" fillId="3" borderId="0" xfId="0" applyFont="1" applyFill="1"/>
    <xf numFmtId="3" fontId="10" fillId="3" borderId="0" xfId="0" applyNumberFormat="1" applyFont="1" applyFill="1"/>
    <xf numFmtId="0" fontId="10" fillId="3" borderId="0" xfId="0" applyFont="1" applyFill="1" applyAlignment="1">
      <alignment horizontal="center"/>
    </xf>
    <xf numFmtId="165" fontId="10" fillId="3" borderId="0" xfId="0" applyNumberFormat="1" applyFont="1" applyFill="1"/>
    <xf numFmtId="0" fontId="23" fillId="0" borderId="0" xfId="0" applyFont="1"/>
    <xf numFmtId="3" fontId="5" fillId="0" borderId="1" xfId="1" applyNumberFormat="1" applyFont="1" applyFill="1" applyBorder="1"/>
    <xf numFmtId="164" fontId="10" fillId="0" borderId="1" xfId="0" applyNumberFormat="1" applyFont="1" applyBorder="1"/>
    <xf numFmtId="167" fontId="12" fillId="0" borderId="1" xfId="2" applyNumberFormat="1" applyFont="1" applyFill="1" applyBorder="1" applyAlignment="1">
      <alignment horizontal="right"/>
    </xf>
    <xf numFmtId="167" fontId="12" fillId="0" borderId="0" xfId="2" applyNumberFormat="1" applyFont="1" applyBorder="1" applyAlignment="1">
      <alignment horizontal="right"/>
    </xf>
    <xf numFmtId="0" fontId="6" fillId="0" borderId="0" xfId="0" quotePrefix="1" applyFont="1" applyAlignment="1">
      <alignment horizontal="center"/>
    </xf>
    <xf numFmtId="166" fontId="6" fillId="0" borderId="0" xfId="1" applyNumberFormat="1" applyFont="1" applyBorder="1" applyAlignment="1">
      <alignment horizontal="center"/>
    </xf>
    <xf numFmtId="0" fontId="22" fillId="0" borderId="0" xfId="0" applyFont="1" applyAlignment="1">
      <alignment horizontal="left"/>
    </xf>
    <xf numFmtId="0" fontId="24" fillId="0" borderId="0" xfId="0" applyFont="1"/>
    <xf numFmtId="166" fontId="10" fillId="0" borderId="1" xfId="0" applyNumberFormat="1" applyFont="1" applyBorder="1"/>
    <xf numFmtId="0" fontId="5" fillId="0" borderId="1" xfId="0" quotePrefix="1" applyFont="1" applyBorder="1" applyAlignment="1">
      <alignment horizontal="left"/>
    </xf>
    <xf numFmtId="0" fontId="11" fillId="0" borderId="1" xfId="0" applyFont="1" applyBorder="1" applyAlignment="1">
      <alignment horizontal="left"/>
    </xf>
    <xf numFmtId="0" fontId="11" fillId="2" borderId="0" xfId="0" quotePrefix="1" applyFont="1" applyFill="1" applyAlignment="1">
      <alignment horizontal="left"/>
    </xf>
    <xf numFmtId="0" fontId="11" fillId="2" borderId="1" xfId="0" applyFont="1" applyFill="1" applyBorder="1" applyAlignment="1">
      <alignment horizontal="left"/>
    </xf>
    <xf numFmtId="164" fontId="11" fillId="0" borderId="1" xfId="0" applyNumberFormat="1" applyFont="1" applyBorder="1"/>
    <xf numFmtId="0" fontId="10" fillId="0" borderId="2" xfId="0" applyFont="1" applyBorder="1" applyAlignment="1">
      <alignment horizontal="left"/>
    </xf>
    <xf numFmtId="38" fontId="6" fillId="0" borderId="1" xfId="0" applyNumberFormat="1" applyFont="1" applyBorder="1"/>
    <xf numFmtId="38" fontId="6" fillId="0" borderId="0" xfId="0" applyNumberFormat="1" applyFont="1" applyAlignment="1">
      <alignment horizontal="left"/>
    </xf>
    <xf numFmtId="38" fontId="6" fillId="0" borderId="0" xfId="0" applyNumberFormat="1" applyFont="1"/>
    <xf numFmtId="38" fontId="5" fillId="0" borderId="0" xfId="0" applyNumberFormat="1" applyFont="1"/>
    <xf numFmtId="0" fontId="6" fillId="0" borderId="1" xfId="0" applyFont="1" applyBorder="1" applyAlignment="1">
      <alignment horizontal="left"/>
    </xf>
    <xf numFmtId="164" fontId="19" fillId="2" borderId="1" xfId="0" applyNumberFormat="1" applyFont="1" applyFill="1" applyBorder="1" applyAlignment="1">
      <alignment horizontal="right"/>
    </xf>
    <xf numFmtId="164" fontId="20" fillId="0" borderId="1" xfId="0" applyNumberFormat="1" applyFont="1" applyBorder="1"/>
    <xf numFmtId="164" fontId="20" fillId="0" borderId="1" xfId="0" applyNumberFormat="1" applyFont="1" applyBorder="1" applyAlignment="1">
      <alignment horizontal="right"/>
    </xf>
    <xf numFmtId="164" fontId="6" fillId="0" borderId="1" xfId="0" applyNumberFormat="1" applyFont="1" applyBorder="1"/>
    <xf numFmtId="164" fontId="25" fillId="0" borderId="1" xfId="0" applyNumberFormat="1" applyFont="1" applyBorder="1" applyAlignment="1">
      <alignment horizontal="right"/>
    </xf>
    <xf numFmtId="164" fontId="19" fillId="0" borderId="1" xfId="0" applyNumberFormat="1" applyFont="1" applyBorder="1"/>
    <xf numFmtId="167" fontId="14" fillId="2" borderId="1" xfId="2" applyNumberFormat="1" applyFont="1" applyFill="1" applyBorder="1" applyAlignment="1">
      <alignment horizontal="right"/>
    </xf>
    <xf numFmtId="167" fontId="14" fillId="0" borderId="1" xfId="2" applyNumberFormat="1" applyFont="1" applyBorder="1" applyAlignment="1">
      <alignment horizontal="right"/>
    </xf>
    <xf numFmtId="167" fontId="14" fillId="0" borderId="1" xfId="2" applyNumberFormat="1" applyFont="1" applyFill="1" applyBorder="1" applyAlignment="1">
      <alignment horizontal="right"/>
    </xf>
    <xf numFmtId="3" fontId="10" fillId="0" borderId="1" xfId="2" applyNumberFormat="1" applyFont="1" applyFill="1" applyBorder="1" applyAlignment="1">
      <alignment horizontal="right"/>
    </xf>
    <xf numFmtId="166" fontId="26" fillId="0" borderId="1" xfId="1" applyNumberFormat="1" applyFont="1" applyBorder="1" applyAlignment="1">
      <alignment horizontal="right"/>
    </xf>
    <xf numFmtId="0" fontId="10" fillId="0" borderId="2" xfId="0" applyFont="1" applyBorder="1" applyAlignment="1">
      <alignment horizontal="center"/>
    </xf>
    <xf numFmtId="167" fontId="10" fillId="0" borderId="1" xfId="2" applyNumberFormat="1" applyFont="1" applyFill="1" applyBorder="1"/>
    <xf numFmtId="167" fontId="10" fillId="0" borderId="1" xfId="2" applyNumberFormat="1" applyFont="1" applyFill="1" applyBorder="1" applyAlignment="1"/>
    <xf numFmtId="0" fontId="0" fillId="0" borderId="2" xfId="0" applyBorder="1"/>
    <xf numFmtId="166" fontId="10" fillId="0" borderId="3" xfId="1" applyNumberFormat="1" applyFont="1" applyFill="1" applyBorder="1" applyAlignment="1"/>
    <xf numFmtId="166" fontId="6" fillId="0" borderId="0" xfId="1" applyNumberFormat="1" applyFont="1" applyFill="1" applyAlignment="1">
      <alignment horizontal="center"/>
    </xf>
    <xf numFmtId="167" fontId="10" fillId="0" borderId="1" xfId="0" applyNumberFormat="1" applyFont="1" applyBorder="1"/>
    <xf numFmtId="3" fontId="10" fillId="0" borderId="1" xfId="0" applyNumberFormat="1" applyFont="1" applyBorder="1" applyAlignment="1">
      <alignment horizontal="right"/>
    </xf>
    <xf numFmtId="167" fontId="10" fillId="0" borderId="3" xfId="2" applyNumberFormat="1" applyFont="1" applyFill="1" applyBorder="1" applyAlignment="1">
      <alignment horizontal="right"/>
    </xf>
    <xf numFmtId="167" fontId="10" fillId="0" borderId="1" xfId="2" applyNumberFormat="1" applyFont="1" applyFill="1" applyBorder="1" applyAlignment="1">
      <alignment horizontal="right"/>
    </xf>
    <xf numFmtId="167" fontId="10" fillId="0" borderId="4" xfId="2" applyNumberFormat="1" applyFont="1" applyFill="1" applyBorder="1" applyAlignment="1">
      <alignment horizontal="right"/>
    </xf>
    <xf numFmtId="167" fontId="11" fillId="0" borderId="1" xfId="2" applyNumberFormat="1" applyFont="1" applyFill="1" applyBorder="1" applyAlignment="1">
      <alignment horizontal="right"/>
    </xf>
    <xf numFmtId="167" fontId="10" fillId="0" borderId="5" xfId="2" applyNumberFormat="1" applyFont="1" applyFill="1" applyBorder="1" applyAlignment="1">
      <alignment horizontal="right"/>
    </xf>
    <xf numFmtId="0" fontId="11" fillId="0" borderId="1" xfId="0" applyFont="1" applyBorder="1"/>
    <xf numFmtId="0" fontId="22" fillId="0" borderId="1" xfId="0" applyFont="1" applyBorder="1"/>
    <xf numFmtId="164" fontId="10" fillId="0" borderId="5" xfId="0" applyNumberFormat="1" applyFont="1" applyBorder="1"/>
    <xf numFmtId="0" fontId="10" fillId="0" borderId="5" xfId="0" applyFont="1" applyBorder="1"/>
    <xf numFmtId="0" fontId="10" fillId="0" borderId="6" xfId="0" applyFont="1" applyBorder="1" applyAlignment="1">
      <alignment horizontal="left"/>
    </xf>
    <xf numFmtId="0" fontId="10" fillId="0" borderId="5" xfId="0" applyFont="1" applyBorder="1" applyAlignment="1">
      <alignment horizontal="center"/>
    </xf>
    <xf numFmtId="167" fontId="14" fillId="0" borderId="1" xfId="2" applyNumberFormat="1" applyFont="1" applyFill="1" applyBorder="1" applyAlignment="1" applyProtection="1">
      <alignment horizontal="right"/>
      <protection locked="0"/>
    </xf>
    <xf numFmtId="0" fontId="17" fillId="0" borderId="0" xfId="0" applyFont="1" applyAlignment="1">
      <alignment horizontal="center"/>
    </xf>
    <xf numFmtId="0" fontId="24" fillId="0" borderId="1" xfId="0" applyFont="1" applyBorder="1"/>
    <xf numFmtId="0" fontId="17" fillId="0" borderId="1" xfId="0" applyFont="1" applyBorder="1" applyAlignment="1">
      <alignment horizontal="left"/>
    </xf>
    <xf numFmtId="0" fontId="17" fillId="0" borderId="0" xfId="0" applyFont="1" applyAlignment="1">
      <alignment horizontal="left" vertical="center"/>
    </xf>
    <xf numFmtId="164" fontId="11" fillId="0" borderId="1" xfId="0" applyNumberFormat="1" applyFont="1" applyBorder="1" applyAlignment="1">
      <alignment vertical="center"/>
    </xf>
    <xf numFmtId="0" fontId="28" fillId="0" borderId="0" xfId="0" applyFont="1" applyAlignment="1">
      <alignment horizontal="left"/>
    </xf>
    <xf numFmtId="0" fontId="28" fillId="0" borderId="0" xfId="0" applyFont="1"/>
    <xf numFmtId="167" fontId="28" fillId="0" borderId="0" xfId="2" applyNumberFormat="1" applyFont="1" applyFill="1" applyBorder="1"/>
    <xf numFmtId="49" fontId="10" fillId="0" borderId="0" xfId="0" applyNumberFormat="1" applyFont="1" applyAlignment="1">
      <alignment horizontal="center"/>
    </xf>
    <xf numFmtId="49" fontId="10" fillId="2" borderId="0" xfId="0" applyNumberFormat="1" applyFont="1" applyFill="1" applyAlignment="1">
      <alignment horizontal="center"/>
    </xf>
    <xf numFmtId="49" fontId="17" fillId="0" borderId="0" xfId="0" applyNumberFormat="1" applyFont="1" applyAlignment="1">
      <alignment horizontal="center"/>
    </xf>
    <xf numFmtId="164" fontId="11" fillId="0" borderId="0" xfId="0" applyNumberFormat="1" applyFont="1"/>
    <xf numFmtId="166" fontId="11" fillId="0" borderId="0" xfId="1" applyNumberFormat="1" applyFont="1" applyFill="1" applyBorder="1" applyAlignment="1">
      <alignment horizontal="center"/>
    </xf>
    <xf numFmtId="166" fontId="11" fillId="0" borderId="0" xfId="1" applyNumberFormat="1" applyFont="1" applyBorder="1" applyAlignment="1">
      <alignment horizontal="center"/>
    </xf>
    <xf numFmtId="164" fontId="19" fillId="0" borderId="1" xfId="0" applyNumberFormat="1" applyFont="1" applyBorder="1" applyAlignment="1">
      <alignment horizontal="right"/>
    </xf>
    <xf numFmtId="0" fontId="22" fillId="2" borderId="1" xfId="0" applyFont="1" applyFill="1" applyBorder="1" applyAlignment="1">
      <alignment horizontal="left"/>
    </xf>
    <xf numFmtId="166" fontId="22" fillId="2" borderId="1" xfId="1" applyNumberFormat="1" applyFont="1" applyFill="1" applyBorder="1" applyAlignment="1">
      <alignment horizontal="right"/>
    </xf>
    <xf numFmtId="3" fontId="24" fillId="0" borderId="1" xfId="0" applyNumberFormat="1" applyFont="1" applyBorder="1"/>
    <xf numFmtId="164" fontId="22" fillId="0" borderId="1" xfId="0" applyNumberFormat="1" applyFont="1" applyBorder="1"/>
    <xf numFmtId="166" fontId="22" fillId="2" borderId="1" xfId="1" applyNumberFormat="1" applyFont="1" applyFill="1" applyBorder="1"/>
    <xf numFmtId="166" fontId="29" fillId="0" borderId="1" xfId="1" applyNumberFormat="1" applyFont="1" applyFill="1" applyBorder="1"/>
    <xf numFmtId="167" fontId="10" fillId="3" borderId="1" xfId="0" applyNumberFormat="1" applyFont="1" applyFill="1" applyBorder="1"/>
    <xf numFmtId="38" fontId="10" fillId="0" borderId="1" xfId="0" applyNumberFormat="1" applyFont="1" applyBorder="1"/>
    <xf numFmtId="168" fontId="10" fillId="0" borderId="1" xfId="0" applyNumberFormat="1" applyFont="1" applyBorder="1" applyAlignment="1">
      <alignment horizontal="left"/>
    </xf>
    <xf numFmtId="38" fontId="11" fillId="0" borderId="1" xfId="0" applyNumberFormat="1" applyFont="1" applyBorder="1"/>
    <xf numFmtId="168" fontId="10" fillId="0" borderId="1" xfId="0" quotePrefix="1" applyNumberFormat="1" applyFont="1" applyBorder="1" applyAlignment="1">
      <alignment horizontal="left"/>
    </xf>
    <xf numFmtId="38" fontId="10" fillId="0" borderId="1" xfId="0" applyNumberFormat="1" applyFont="1" applyBorder="1" applyAlignment="1">
      <alignment horizontal="left"/>
    </xf>
    <xf numFmtId="38" fontId="10" fillId="0" borderId="1" xfId="0" quotePrefix="1" applyNumberFormat="1" applyFont="1" applyBorder="1" applyAlignment="1">
      <alignment horizontal="left"/>
    </xf>
    <xf numFmtId="167" fontId="10" fillId="0" borderId="1" xfId="2" applyNumberFormat="1" applyFont="1" applyBorder="1" applyAlignment="1">
      <alignment horizontal="right"/>
    </xf>
    <xf numFmtId="166" fontId="10" fillId="0" borderId="16" xfId="0" applyNumberFormat="1" applyFont="1" applyBorder="1"/>
    <xf numFmtId="0" fontId="10" fillId="0" borderId="11" xfId="0" applyFont="1" applyBorder="1"/>
    <xf numFmtId="167" fontId="14" fillId="0" borderId="0" xfId="2" applyNumberFormat="1" applyFont="1" applyBorder="1" applyAlignment="1">
      <alignment horizontal="right"/>
    </xf>
    <xf numFmtId="167" fontId="14" fillId="0" borderId="0" xfId="2" applyNumberFormat="1" applyFont="1" applyFill="1" applyBorder="1" applyAlignment="1">
      <alignment horizontal="right"/>
    </xf>
    <xf numFmtId="0" fontId="30" fillId="0" borderId="0" xfId="0" applyFont="1" applyAlignment="1">
      <alignment horizontal="left"/>
    </xf>
    <xf numFmtId="167" fontId="10" fillId="0" borderId="0" xfId="2" applyNumberFormat="1" applyFont="1" applyFill="1" applyBorder="1"/>
    <xf numFmtId="166" fontId="0" fillId="0" borderId="0" xfId="0" applyNumberFormat="1"/>
    <xf numFmtId="166" fontId="10" fillId="2" borderId="1" xfId="0" applyNumberFormat="1" applyFont="1" applyFill="1" applyBorder="1"/>
    <xf numFmtId="3" fontId="5" fillId="2" borderId="1" xfId="1" applyNumberFormat="1" applyFont="1" applyFill="1" applyBorder="1"/>
    <xf numFmtId="0" fontId="5" fillId="2" borderId="1" xfId="0" applyFont="1" applyFill="1" applyBorder="1" applyAlignment="1">
      <alignment horizontal="left"/>
    </xf>
    <xf numFmtId="0" fontId="5" fillId="2" borderId="1" xfId="0" applyFont="1" applyFill="1" applyBorder="1"/>
    <xf numFmtId="166" fontId="5" fillId="2" borderId="1" xfId="1" applyNumberFormat="1" applyFont="1" applyFill="1" applyBorder="1"/>
    <xf numFmtId="3" fontId="5" fillId="2" borderId="1" xfId="0" applyNumberFormat="1" applyFont="1" applyFill="1" applyBorder="1"/>
    <xf numFmtId="0" fontId="31" fillId="5" borderId="0" xfId="8" applyFill="1"/>
    <xf numFmtId="0" fontId="31" fillId="0" borderId="0" xfId="8"/>
    <xf numFmtId="44" fontId="0" fillId="3" borderId="0" xfId="11" applyFont="1" applyFill="1"/>
    <xf numFmtId="10" fontId="0" fillId="3" borderId="0" xfId="12" applyNumberFormat="1" applyFont="1" applyFill="1"/>
    <xf numFmtId="43" fontId="0" fillId="0" borderId="0" xfId="13" applyFont="1"/>
    <xf numFmtId="43" fontId="31" fillId="6" borderId="0" xfId="8" applyNumberFormat="1" applyFill="1"/>
    <xf numFmtId="0" fontId="31" fillId="7" borderId="0" xfId="8" applyFill="1"/>
    <xf numFmtId="43" fontId="0" fillId="3" borderId="0" xfId="13" applyFont="1" applyFill="1"/>
    <xf numFmtId="44" fontId="0" fillId="0" borderId="15" xfId="11" applyFont="1" applyBorder="1"/>
    <xf numFmtId="43" fontId="0" fillId="6" borderId="0" xfId="13" applyFont="1" applyFill="1"/>
    <xf numFmtId="0" fontId="32" fillId="0" borderId="0" xfId="8" applyFont="1"/>
    <xf numFmtId="0" fontId="31" fillId="3" borderId="0" xfId="8" applyFill="1"/>
    <xf numFmtId="44" fontId="0" fillId="6" borderId="0" xfId="11" applyFont="1" applyFill="1"/>
    <xf numFmtId="44" fontId="31" fillId="3" borderId="17" xfId="8" applyNumberFormat="1" applyFill="1" applyBorder="1"/>
    <xf numFmtId="44" fontId="0" fillId="6" borderId="17" xfId="11" applyFont="1" applyFill="1" applyBorder="1"/>
    <xf numFmtId="44" fontId="31" fillId="0" borderId="0" xfId="8" applyNumberFormat="1"/>
    <xf numFmtId="0" fontId="31" fillId="6" borderId="15" xfId="8" applyFill="1" applyBorder="1"/>
    <xf numFmtId="167" fontId="0" fillId="3" borderId="0" xfId="11" applyNumberFormat="1" applyFont="1" applyFill="1"/>
    <xf numFmtId="167" fontId="0" fillId="8" borderId="0" xfId="11" applyNumberFormat="1" applyFont="1" applyFill="1"/>
    <xf numFmtId="10" fontId="0" fillId="8" borderId="0" xfId="12" applyNumberFormat="1" applyFont="1" applyFill="1"/>
    <xf numFmtId="166" fontId="0" fillId="0" borderId="0" xfId="13" applyNumberFormat="1" applyFont="1" applyFill="1"/>
    <xf numFmtId="10" fontId="0" fillId="0" borderId="0" xfId="12" applyNumberFormat="1" applyFont="1" applyFill="1"/>
    <xf numFmtId="10" fontId="31" fillId="8" borderId="0" xfId="8" applyNumberFormat="1" applyFill="1"/>
    <xf numFmtId="0" fontId="31" fillId="0" borderId="19" xfId="8" applyBorder="1"/>
    <xf numFmtId="166" fontId="0" fillId="3" borderId="23" xfId="13" applyNumberFormat="1" applyFont="1" applyFill="1" applyBorder="1"/>
    <xf numFmtId="10" fontId="0" fillId="0" borderId="0" xfId="12" applyNumberFormat="1" applyFont="1"/>
    <xf numFmtId="166" fontId="0" fillId="5" borderId="23" xfId="13" applyNumberFormat="1" applyFont="1" applyFill="1" applyBorder="1"/>
    <xf numFmtId="0" fontId="31" fillId="0" borderId="20" xfId="8" applyBorder="1"/>
    <xf numFmtId="166" fontId="0" fillId="8" borderId="24" xfId="13" applyNumberFormat="1" applyFont="1" applyFill="1" applyBorder="1"/>
    <xf numFmtId="43" fontId="31" fillId="0" borderId="0" xfId="8" applyNumberFormat="1"/>
    <xf numFmtId="166" fontId="0" fillId="0" borderId="0" xfId="13" applyNumberFormat="1" applyFont="1"/>
    <xf numFmtId="43" fontId="31" fillId="0" borderId="0" xfId="1" applyFont="1"/>
    <xf numFmtId="43" fontId="32" fillId="0" borderId="0" xfId="1" applyFont="1"/>
    <xf numFmtId="43" fontId="31" fillId="0" borderId="17" xfId="1" applyFont="1" applyBorder="1"/>
    <xf numFmtId="170" fontId="0" fillId="3" borderId="0" xfId="11" applyNumberFormat="1" applyFont="1" applyFill="1"/>
    <xf numFmtId="0" fontId="27" fillId="0" borderId="0" xfId="0" applyFont="1" applyAlignment="1">
      <alignment horizontal="left"/>
    </xf>
    <xf numFmtId="0" fontId="35" fillId="0" borderId="0" xfId="15" applyFont="1"/>
    <xf numFmtId="0" fontId="36" fillId="0" borderId="0" xfId="0" applyFont="1"/>
    <xf numFmtId="0" fontId="37" fillId="0" borderId="0" xfId="0" applyFont="1"/>
    <xf numFmtId="9" fontId="0" fillId="0" borderId="0" xfId="12" applyFont="1"/>
    <xf numFmtId="0" fontId="38" fillId="4" borderId="0" xfId="0" applyFont="1" applyFill="1"/>
    <xf numFmtId="0" fontId="0" fillId="0" borderId="21" xfId="0" applyBorder="1" applyAlignment="1">
      <alignment horizontal="center"/>
    </xf>
    <xf numFmtId="166" fontId="2" fillId="0" borderId="15" xfId="13" applyNumberFormat="1" applyFont="1" applyFill="1" applyBorder="1"/>
    <xf numFmtId="166" fontId="2" fillId="0" borderId="15" xfId="13" applyNumberFormat="1" applyFont="1" applyFill="1" applyBorder="1" applyAlignment="1">
      <alignment horizontal="right"/>
    </xf>
    <xf numFmtId="166" fontId="2" fillId="0" borderId="0" xfId="13" applyNumberFormat="1" applyFont="1" applyFill="1"/>
    <xf numFmtId="166" fontId="2" fillId="0" borderId="17" xfId="13" applyNumberFormat="1" applyFont="1" applyFill="1" applyBorder="1" applyAlignment="1">
      <alignment horizontal="right"/>
    </xf>
    <xf numFmtId="166" fontId="2" fillId="0" borderId="0" xfId="13" applyNumberFormat="1" applyFont="1" applyFill="1" applyAlignment="1">
      <alignment horizontal="right"/>
    </xf>
    <xf numFmtId="166" fontId="2" fillId="0" borderId="0" xfId="13" applyNumberFormat="1" applyFont="1" applyAlignment="1">
      <alignment horizontal="right"/>
    </xf>
    <xf numFmtId="0" fontId="32" fillId="0" borderId="0" xfId="0" applyFont="1"/>
    <xf numFmtId="166" fontId="2" fillId="0" borderId="6" xfId="13" applyNumberFormat="1" applyFont="1" applyFill="1" applyBorder="1" applyAlignment="1">
      <alignment horizontal="right"/>
    </xf>
    <xf numFmtId="0" fontId="2" fillId="0" borderId="0" xfId="0" applyFont="1"/>
    <xf numFmtId="167" fontId="34" fillId="0" borderId="0" xfId="11" applyNumberFormat="1" applyFont="1" applyFill="1"/>
    <xf numFmtId="9" fontId="0" fillId="0" borderId="0" xfId="0" applyNumberFormat="1"/>
    <xf numFmtId="166" fontId="0" fillId="0" borderId="21" xfId="13" applyNumberFormat="1" applyFont="1" applyFill="1" applyBorder="1" applyAlignment="1">
      <alignment horizontal="center"/>
    </xf>
    <xf numFmtId="0" fontId="0" fillId="2" borderId="0" xfId="0" applyFill="1"/>
    <xf numFmtId="167" fontId="2" fillId="2" borderId="0" xfId="11" applyNumberFormat="1" applyFont="1" applyFill="1" applyAlignment="1">
      <alignment horizontal="right"/>
    </xf>
    <xf numFmtId="167" fontId="2" fillId="2" borderId="0" xfId="11" applyNumberFormat="1" applyFont="1" applyFill="1"/>
    <xf numFmtId="0" fontId="2" fillId="4" borderId="0" xfId="0" applyFont="1" applyFill="1"/>
    <xf numFmtId="0" fontId="6" fillId="0" borderId="15" xfId="0" applyFont="1" applyBorder="1" applyAlignment="1">
      <alignment horizontal="center"/>
    </xf>
    <xf numFmtId="0" fontId="39" fillId="0" borderId="0" xfId="0" applyFont="1" applyAlignment="1">
      <alignment horizontal="center"/>
    </xf>
    <xf numFmtId="0" fontId="29" fillId="0" borderId="0" xfId="0" applyFont="1"/>
    <xf numFmtId="0" fontId="29" fillId="9" borderId="0" xfId="0" applyFont="1" applyFill="1"/>
    <xf numFmtId="166" fontId="39" fillId="9" borderId="0" xfId="13" applyNumberFormat="1" applyFont="1" applyFill="1" applyAlignment="1">
      <alignment horizontal="center" wrapText="1"/>
    </xf>
    <xf numFmtId="0" fontId="39" fillId="0" borderId="0" xfId="0" applyFont="1" applyAlignment="1">
      <alignment horizontal="left"/>
    </xf>
    <xf numFmtId="0" fontId="29" fillId="0" borderId="0" xfId="0" applyFont="1" applyAlignment="1">
      <alignment horizontal="left"/>
    </xf>
    <xf numFmtId="0" fontId="29" fillId="0" borderId="12" xfId="0" applyFont="1" applyBorder="1"/>
    <xf numFmtId="0" fontId="29" fillId="0" borderId="3" xfId="0" applyFont="1" applyBorder="1"/>
    <xf numFmtId="0" fontId="29" fillId="0" borderId="4" xfId="0" applyFont="1" applyBorder="1"/>
    <xf numFmtId="0" fontId="29" fillId="0" borderId="0" xfId="0" applyFont="1" applyAlignment="1">
      <alignment horizontal="left" indent="1"/>
    </xf>
    <xf numFmtId="38" fontId="29" fillId="0" borderId="13" xfId="13" applyNumberFormat="1" applyFont="1" applyBorder="1"/>
    <xf numFmtId="38" fontId="29" fillId="0" borderId="8" xfId="13" applyNumberFormat="1" applyFont="1" applyBorder="1"/>
    <xf numFmtId="38" fontId="29" fillId="2" borderId="7" xfId="13" applyNumberFormat="1" applyFont="1" applyFill="1" applyBorder="1"/>
    <xf numFmtId="38" fontId="29" fillId="2" borderId="8" xfId="13" applyNumberFormat="1" applyFont="1" applyFill="1" applyBorder="1"/>
    <xf numFmtId="169" fontId="29" fillId="0" borderId="8" xfId="12" applyNumberFormat="1" applyFont="1" applyBorder="1"/>
    <xf numFmtId="166" fontId="29" fillId="8" borderId="1" xfId="13" applyNumberFormat="1" applyFont="1" applyFill="1" applyBorder="1"/>
    <xf numFmtId="169" fontId="29" fillId="8" borderId="1" xfId="12" applyNumberFormat="1" applyFont="1" applyFill="1" applyBorder="1"/>
    <xf numFmtId="38" fontId="29" fillId="0" borderId="13" xfId="0" applyNumberFormat="1" applyFont="1" applyBorder="1"/>
    <xf numFmtId="38" fontId="29" fillId="0" borderId="8" xfId="0" applyNumberFormat="1" applyFont="1" applyBorder="1"/>
    <xf numFmtId="38" fontId="29" fillId="2" borderId="7" xfId="0" applyNumberFormat="1" applyFont="1" applyFill="1" applyBorder="1"/>
    <xf numFmtId="38" fontId="29" fillId="2" borderId="0" xfId="0" applyNumberFormat="1" applyFont="1" applyFill="1"/>
    <xf numFmtId="0" fontId="29" fillId="0" borderId="8" xfId="0" applyFont="1" applyBorder="1"/>
    <xf numFmtId="38" fontId="29" fillId="2" borderId="0" xfId="13" applyNumberFormat="1" applyFont="1" applyFill="1"/>
    <xf numFmtId="38" fontId="29" fillId="0" borderId="14" xfId="13" applyNumberFormat="1" applyFont="1" applyBorder="1"/>
    <xf numFmtId="38" fontId="29" fillId="0" borderId="11" xfId="13" applyNumberFormat="1" applyFont="1" applyBorder="1"/>
    <xf numFmtId="38" fontId="29" fillId="2" borderId="10" xfId="13" applyNumberFormat="1" applyFont="1" applyFill="1" applyBorder="1"/>
    <xf numFmtId="38" fontId="29" fillId="2" borderId="15" xfId="13" applyNumberFormat="1" applyFont="1" applyFill="1" applyBorder="1"/>
    <xf numFmtId="169" fontId="29" fillId="0" borderId="11" xfId="12" applyNumberFormat="1" applyFont="1" applyBorder="1"/>
    <xf numFmtId="38" fontId="29" fillId="8" borderId="1" xfId="13" applyNumberFormat="1" applyFont="1" applyFill="1" applyBorder="1"/>
    <xf numFmtId="38" fontId="39" fillId="0" borderId="8" xfId="0" applyNumberFormat="1" applyFont="1" applyBorder="1"/>
    <xf numFmtId="38" fontId="39" fillId="0" borderId="13" xfId="0" applyNumberFormat="1" applyFont="1" applyBorder="1"/>
    <xf numFmtId="38" fontId="39" fillId="0" borderId="7" xfId="0" applyNumberFormat="1" applyFont="1" applyBorder="1"/>
    <xf numFmtId="167" fontId="10" fillId="0" borderId="1" xfId="11" applyNumberFormat="1" applyFont="1" applyFill="1" applyBorder="1"/>
    <xf numFmtId="169" fontId="29" fillId="0" borderId="0" xfId="12" applyNumberFormat="1" applyFont="1"/>
    <xf numFmtId="166" fontId="29" fillId="0" borderId="0" xfId="13" applyNumberFormat="1" applyFont="1"/>
    <xf numFmtId="166" fontId="29" fillId="0" borderId="15" xfId="13" applyNumberFormat="1" applyFont="1" applyBorder="1"/>
    <xf numFmtId="166" fontId="29" fillId="0" borderId="0" xfId="0" applyNumberFormat="1" applyFont="1"/>
    <xf numFmtId="0" fontId="29" fillId="0" borderId="9" xfId="0" applyFont="1" applyBorder="1"/>
    <xf numFmtId="38" fontId="29" fillId="0" borderId="7" xfId="13" applyNumberFormat="1" applyFont="1" applyBorder="1"/>
    <xf numFmtId="38" fontId="29" fillId="0" borderId="0" xfId="13" applyNumberFormat="1" applyFont="1" applyBorder="1"/>
    <xf numFmtId="38" fontId="29" fillId="0" borderId="10" xfId="13" applyNumberFormat="1" applyFont="1" applyBorder="1"/>
    <xf numFmtId="38" fontId="29" fillId="0" borderId="15" xfId="13" applyNumberFormat="1" applyFont="1" applyBorder="1"/>
    <xf numFmtId="166" fontId="29" fillId="8" borderId="13" xfId="13" applyNumberFormat="1" applyFont="1" applyFill="1" applyBorder="1"/>
    <xf numFmtId="166" fontId="29" fillId="8" borderId="0" xfId="13" applyNumberFormat="1" applyFont="1" applyFill="1" applyBorder="1"/>
    <xf numFmtId="166" fontId="29" fillId="8" borderId="3" xfId="13" applyNumberFormat="1" applyFont="1" applyFill="1" applyBorder="1"/>
    <xf numFmtId="169" fontId="29" fillId="8" borderId="8" xfId="12" applyNumberFormat="1" applyFont="1" applyFill="1" applyBorder="1"/>
    <xf numFmtId="38" fontId="29" fillId="0" borderId="7" xfId="0" applyNumberFormat="1" applyFont="1" applyBorder="1"/>
    <xf numFmtId="38" fontId="29" fillId="0" borderId="0" xfId="0" applyNumberFormat="1" applyFont="1"/>
    <xf numFmtId="166" fontId="29" fillId="8" borderId="2" xfId="13" applyNumberFormat="1" applyFont="1" applyFill="1" applyBorder="1"/>
    <xf numFmtId="166" fontId="29" fillId="8" borderId="6" xfId="13" applyNumberFormat="1" applyFont="1" applyFill="1" applyBorder="1"/>
    <xf numFmtId="38" fontId="29" fillId="3" borderId="11" xfId="13" applyNumberFormat="1" applyFont="1" applyFill="1" applyBorder="1"/>
    <xf numFmtId="38" fontId="29" fillId="0" borderId="11" xfId="0" applyNumberFormat="1" applyFont="1" applyBorder="1"/>
    <xf numFmtId="166" fontId="39" fillId="8" borderId="2" xfId="13" applyNumberFormat="1" applyFont="1" applyFill="1" applyBorder="1"/>
    <xf numFmtId="166" fontId="39" fillId="8" borderId="6" xfId="13" applyNumberFormat="1" applyFont="1" applyFill="1" applyBorder="1"/>
    <xf numFmtId="166" fontId="39" fillId="8" borderId="1" xfId="13" applyNumberFormat="1" applyFont="1" applyFill="1" applyBorder="1"/>
    <xf numFmtId="169" fontId="29" fillId="0" borderId="10" xfId="12" applyNumberFormat="1" applyFont="1" applyBorder="1"/>
    <xf numFmtId="38" fontId="29" fillId="8" borderId="3" xfId="13" applyNumberFormat="1" applyFont="1" applyFill="1" applyBorder="1"/>
    <xf numFmtId="169" fontId="29" fillId="8" borderId="7" xfId="12" applyNumberFormat="1" applyFont="1" applyFill="1" applyBorder="1"/>
    <xf numFmtId="0" fontId="29" fillId="0" borderId="7" xfId="0" applyFont="1" applyBorder="1"/>
    <xf numFmtId="38" fontId="29" fillId="0" borderId="8" xfId="13" applyNumberFormat="1" applyFont="1" applyFill="1" applyBorder="1"/>
    <xf numFmtId="169" fontId="29" fillId="0" borderId="7" xfId="12" applyNumberFormat="1" applyFont="1" applyBorder="1"/>
    <xf numFmtId="38" fontId="39" fillId="0" borderId="3" xfId="0" applyNumberFormat="1" applyFont="1" applyBorder="1"/>
    <xf numFmtId="10" fontId="29" fillId="9" borderId="0" xfId="0" applyNumberFormat="1" applyFont="1" applyFill="1"/>
    <xf numFmtId="166" fontId="29" fillId="0" borderId="0" xfId="13" applyNumberFormat="1" applyFont="1" applyBorder="1"/>
    <xf numFmtId="9" fontId="14" fillId="0" borderId="1" xfId="3" applyFont="1" applyFill="1" applyBorder="1" applyAlignment="1">
      <alignment horizontal="right"/>
    </xf>
    <xf numFmtId="166" fontId="12" fillId="0" borderId="1" xfId="1" applyNumberFormat="1" applyFont="1" applyFill="1" applyBorder="1" applyAlignment="1">
      <alignment horizontal="right"/>
    </xf>
    <xf numFmtId="167" fontId="2" fillId="0" borderId="0" xfId="11" applyNumberFormat="1" applyFont="1" applyFill="1" applyAlignment="1">
      <alignment horizontal="right"/>
    </xf>
    <xf numFmtId="167" fontId="2" fillId="0" borderId="0" xfId="11" applyNumberFormat="1" applyFont="1" applyFill="1"/>
    <xf numFmtId="38" fontId="29" fillId="8" borderId="14" xfId="13" applyNumberFormat="1" applyFont="1" applyFill="1" applyBorder="1"/>
    <xf numFmtId="164" fontId="0" fillId="0" borderId="0" xfId="0" applyNumberFormat="1"/>
    <xf numFmtId="166" fontId="10" fillId="0" borderId="13" xfId="1" applyNumberFormat="1" applyFont="1" applyFill="1" applyBorder="1"/>
    <xf numFmtId="14" fontId="16" fillId="0" borderId="0" xfId="0" applyNumberFormat="1" applyFont="1" applyAlignment="1">
      <alignment horizontal="center"/>
    </xf>
    <xf numFmtId="0" fontId="16" fillId="0" borderId="0" xfId="0" applyFont="1" applyAlignment="1">
      <alignment horizontal="center"/>
    </xf>
    <xf numFmtId="0" fontId="7" fillId="0" borderId="0" xfId="0" applyFont="1" applyAlignment="1">
      <alignment horizontal="center"/>
    </xf>
    <xf numFmtId="49" fontId="27" fillId="0" borderId="0" xfId="0" applyNumberFormat="1" applyFont="1" applyAlignment="1">
      <alignment horizontal="center"/>
    </xf>
    <xf numFmtId="0" fontId="6" fillId="0" borderId="2" xfId="0" applyFont="1" applyBorder="1" applyAlignment="1">
      <alignment horizontal="left"/>
    </xf>
    <xf numFmtId="0" fontId="6" fillId="0" borderId="5" xfId="0" applyFont="1" applyBorder="1" applyAlignment="1">
      <alignment horizontal="left"/>
    </xf>
    <xf numFmtId="0" fontId="10" fillId="0" borderId="0" xfId="0" applyFont="1" applyAlignment="1">
      <alignment horizontal="center"/>
    </xf>
    <xf numFmtId="164" fontId="6" fillId="0" borderId="2" xfId="0" applyNumberFormat="1" applyFont="1" applyBorder="1" applyAlignment="1">
      <alignment horizontal="left"/>
    </xf>
    <xf numFmtId="164" fontId="6" fillId="0" borderId="5" xfId="0" applyNumberFormat="1" applyFont="1" applyBorder="1" applyAlignment="1">
      <alignment horizontal="left"/>
    </xf>
    <xf numFmtId="0" fontId="17" fillId="0" borderId="0" xfId="0" applyFont="1" applyAlignment="1">
      <alignment horizontal="center"/>
    </xf>
    <xf numFmtId="49" fontId="11" fillId="0" borderId="0" xfId="0" applyNumberFormat="1" applyFont="1" applyAlignment="1">
      <alignment horizontal="left"/>
    </xf>
    <xf numFmtId="0" fontId="10" fillId="0" borderId="2" xfId="0" applyFont="1" applyBorder="1" applyAlignment="1">
      <alignment horizontal="left"/>
    </xf>
    <xf numFmtId="0" fontId="10" fillId="0" borderId="6" xfId="0" applyFont="1" applyBorder="1" applyAlignment="1">
      <alignment horizontal="left"/>
    </xf>
    <xf numFmtId="164" fontId="11" fillId="0" borderId="2" xfId="0" applyNumberFormat="1" applyFont="1" applyBorder="1"/>
    <xf numFmtId="164" fontId="11" fillId="0" borderId="5" xfId="0" applyNumberFormat="1" applyFont="1" applyBorder="1"/>
    <xf numFmtId="0" fontId="10" fillId="0" borderId="5" xfId="0" applyFont="1" applyBorder="1" applyAlignment="1">
      <alignment horizontal="left"/>
    </xf>
    <xf numFmtId="0" fontId="5" fillId="0" borderId="0" xfId="0" applyFont="1" applyAlignment="1">
      <alignment horizontal="center"/>
    </xf>
    <xf numFmtId="0" fontId="31" fillId="0" borderId="0" xfId="8" applyAlignment="1">
      <alignment horizontal="left"/>
    </xf>
    <xf numFmtId="0" fontId="31" fillId="0" borderId="0" xfId="8" applyAlignment="1">
      <alignment horizontal="center"/>
    </xf>
    <xf numFmtId="0" fontId="31" fillId="0" borderId="18" xfId="8" applyBorder="1" applyAlignment="1">
      <alignment horizontal="center"/>
    </xf>
    <xf numFmtId="0" fontId="31" fillId="0" borderId="22" xfId="8" applyBorder="1" applyAlignment="1">
      <alignment horizontal="center"/>
    </xf>
    <xf numFmtId="0" fontId="33" fillId="0" borderId="0" xfId="0" applyFont="1" applyAlignment="1">
      <alignment horizontal="left"/>
    </xf>
    <xf numFmtId="0" fontId="39" fillId="0" borderId="0" xfId="0" applyFont="1" applyAlignment="1">
      <alignment horizontal="left"/>
    </xf>
    <xf numFmtId="0" fontId="29" fillId="0" borderId="0" xfId="0" applyFont="1" applyAlignment="1">
      <alignment horizontal="left"/>
    </xf>
    <xf numFmtId="0" fontId="39" fillId="0" borderId="0" xfId="0" applyFont="1" applyAlignment="1">
      <alignment horizontal="right"/>
    </xf>
    <xf numFmtId="0" fontId="29" fillId="0" borderId="0" xfId="0" applyFont="1" applyAlignment="1">
      <alignment horizontal="right"/>
    </xf>
    <xf numFmtId="0" fontId="39" fillId="0" borderId="0" xfId="0" applyFont="1" applyAlignment="1">
      <alignment horizontal="center"/>
    </xf>
    <xf numFmtId="0" fontId="29" fillId="0" borderId="0" xfId="0" applyFont="1"/>
    <xf numFmtId="0" fontId="29" fillId="0" borderId="0" xfId="0" applyFont="1" applyAlignment="1">
      <alignment horizontal="left" indent="1"/>
    </xf>
    <xf numFmtId="0" fontId="30" fillId="0" borderId="0" xfId="0" applyFont="1" applyAlignment="1">
      <alignment horizontal="center"/>
    </xf>
  </cellXfs>
  <cellStyles count="18">
    <cellStyle name="Comma" xfId="1" builtinId="3"/>
    <cellStyle name="Comma 2" xfId="6" xr:uid="{5A146002-3AF4-4B66-8E39-BDF93AF7DAD3}"/>
    <cellStyle name="Comma 3" xfId="13" xr:uid="{D64C0C9B-D5E3-4005-A44B-1AA229C907A4}"/>
    <cellStyle name="Comma 4" xfId="17" xr:uid="{0D745FA9-AA86-4E4B-A27E-10EC7086A0A8}"/>
    <cellStyle name="Currency" xfId="2" builtinId="4"/>
    <cellStyle name="Currency 2" xfId="5" xr:uid="{0882D59C-2806-4C68-B96C-8205671720E2}"/>
    <cellStyle name="Currency 3" xfId="11" xr:uid="{C18481C3-651C-41DA-8907-85217BB9AFCA}"/>
    <cellStyle name="Normal" xfId="0" builtinId="0"/>
    <cellStyle name="Normal 2" xfId="4" xr:uid="{418D0555-9925-430C-A496-80CCE6460DE6}"/>
    <cellStyle name="Normal 2 2" xfId="10" xr:uid="{33F80658-2B5B-4AB2-AF07-7290B4561B63}"/>
    <cellStyle name="Normal 3" xfId="8" xr:uid="{1467E271-C9E6-4A7A-B24B-3B8DECB7FD0E}"/>
    <cellStyle name="Normal 4" xfId="15" xr:uid="{6B7E479D-AFC7-4260-8F23-6645984FD0F1}"/>
    <cellStyle name="Normal 4 2" xfId="9" xr:uid="{B1223B4F-D816-41F7-A6AD-B29AB91F1903}"/>
    <cellStyle name="Normal 4 3" xfId="14" xr:uid="{2FAD4F17-078C-477D-8D95-FE779B0A46B6}"/>
    <cellStyle name="Normal 5" xfId="16" xr:uid="{4D3BD6E8-B800-4757-B051-3AF9AA0820A5}"/>
    <cellStyle name="Percent" xfId="3" builtinId="5"/>
    <cellStyle name="Percent 2" xfId="7" xr:uid="{26074E3B-31C2-414E-AFA5-273161AFBB1E}"/>
    <cellStyle name="Percent 3" xfId="12" xr:uid="{4DB2C568-0775-4FF9-9F37-46301DFB98B6}"/>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'Sales Tax Estimate'!$B$3</c:f>
              <c:strCache>
                <c:ptCount val="1"/>
                <c:pt idx="0">
                  <c:v>Local Option Sales Tax</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dash"/>
              </a:ln>
              <a:effectLst/>
            </c:spPr>
            <c:trendlineType val="linear"/>
            <c:dispRSqr val="0"/>
            <c:dispEq val="0"/>
          </c:trendline>
          <c:cat>
            <c:numRef>
              <c:f>'Sales Tax Estimate'!$C$2:$J$2</c:f>
              <c:numCache>
                <c:formatCode>General</c:formatCode>
                <c:ptCount val="8"/>
                <c:pt idx="0">
                  <c:v>2017</c:v>
                </c:pt>
                <c:pt idx="1">
                  <c:v>2018</c:v>
                </c:pt>
                <c:pt idx="2">
                  <c:v>2019</c:v>
                </c:pt>
                <c:pt idx="3">
                  <c:v>2020</c:v>
                </c:pt>
                <c:pt idx="4">
                  <c:v>2021</c:v>
                </c:pt>
                <c:pt idx="5">
                  <c:v>2022</c:v>
                </c:pt>
                <c:pt idx="6">
                  <c:v>2023</c:v>
                </c:pt>
                <c:pt idx="7">
                  <c:v>2024</c:v>
                </c:pt>
              </c:numCache>
            </c:numRef>
          </c:cat>
          <c:val>
            <c:numRef>
              <c:f>'Sales Tax Estimate'!$C$3:$J$3</c:f>
              <c:numCache>
                <c:formatCode>_("$"* #,##0_);_("$"* \(#,##0\);_("$"* "-"??_);_(@_)</c:formatCode>
                <c:ptCount val="8"/>
                <c:pt idx="0">
                  <c:v>107778</c:v>
                </c:pt>
                <c:pt idx="1">
                  <c:v>121095</c:v>
                </c:pt>
                <c:pt idx="2">
                  <c:v>149399</c:v>
                </c:pt>
                <c:pt idx="3">
                  <c:v>144545</c:v>
                </c:pt>
                <c:pt idx="4">
                  <c:v>190634</c:v>
                </c:pt>
                <c:pt idx="5">
                  <c:v>231923</c:v>
                </c:pt>
                <c:pt idx="6">
                  <c:v>225000</c:v>
                </c:pt>
                <c:pt idx="7">
                  <c:v>225000</c:v>
                </c:pt>
              </c:numCache>
            </c:numRef>
          </c:val>
          <c:smooth val="0"/>
          <c:extLst>
            <c:ext xmlns:c16="http://schemas.microsoft.com/office/drawing/2014/chart" uri="{C3380CC4-5D6E-409C-BE32-E72D297353CC}">
              <c16:uniqueId val="{00000001-3DCA-4F81-8BE2-F93C3526F6ED}"/>
            </c:ext>
          </c:extLst>
        </c:ser>
        <c:dLbls>
          <c:dLblPos val="t"/>
          <c:showLegendKey val="0"/>
          <c:showVal val="1"/>
          <c:showCatName val="0"/>
          <c:showSerName val="0"/>
          <c:showPercent val="0"/>
          <c:showBubbleSize val="0"/>
        </c:dLbls>
        <c:smooth val="0"/>
        <c:axId val="302662320"/>
        <c:axId val="302656496"/>
      </c:lineChart>
      <c:catAx>
        <c:axId val="30266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656496"/>
        <c:crosses val="autoZero"/>
        <c:auto val="1"/>
        <c:lblAlgn val="ctr"/>
        <c:lblOffset val="100"/>
        <c:noMultiLvlLbl val="0"/>
      </c:catAx>
      <c:valAx>
        <c:axId val="3026564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662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xdr:colOff>
      <xdr:row>21</xdr:row>
      <xdr:rowOff>133350</xdr:rowOff>
    </xdr:from>
    <xdr:to>
      <xdr:col>7</xdr:col>
      <xdr:colOff>962025</xdr:colOff>
      <xdr:row>46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47625</xdr:colOff>
      <xdr:row>10</xdr:row>
      <xdr:rowOff>47625</xdr:rowOff>
    </xdr:from>
    <xdr:to>
      <xdr:col>9</xdr:col>
      <xdr:colOff>1143000</xdr:colOff>
      <xdr:row>21</xdr:row>
      <xdr:rowOff>104775</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667125" y="1731645"/>
          <a:ext cx="8364855" cy="1908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 Enter amount</a:t>
          </a:r>
          <a:r>
            <a:rPr lang="en-US" sz="1100" baseline="0"/>
            <a:t> of Local Option Sales Tax from the audits of 2017 through 2022 in the Yellow cells C3-H3.</a:t>
          </a:r>
        </a:p>
        <a:p>
          <a:r>
            <a:rPr lang="en-US" sz="1100" baseline="0"/>
            <a:t>2. Enter the monthly receipts for Local Option Sales Tax for 2023 in cells C7 through the last month you have received 2023 amounts for. </a:t>
          </a:r>
        </a:p>
        <a:p>
          <a:r>
            <a:rPr lang="en-US" sz="1100" baseline="0"/>
            <a:t>Then enter 2022 data for the remaining months (these months are "green" in the model to the left).  If you are completing this in March and you have received the February 2023 payment then March through June will be 2022 amounts.  </a:t>
          </a:r>
        </a:p>
        <a:p>
          <a:r>
            <a:rPr lang="en-US" sz="1100"/>
            <a:t>3. The grey</a:t>
          </a:r>
          <a:r>
            <a:rPr lang="en-US" sz="1100" baseline="0"/>
            <a:t> percentages in row 4 are the year over year growth for each year after 2017; for instance cell D4 is the growth from 2017 to 2018.</a:t>
          </a:r>
        </a:p>
        <a:p>
          <a:r>
            <a:rPr lang="en-US" sz="1100" baseline="0"/>
            <a:t>4. It is now time to estimate the 2024 receipts by reviewing the growth rates and watching our video on how to use this model. </a:t>
          </a:r>
        </a:p>
        <a:p>
          <a:r>
            <a:rPr lang="en-US" sz="1100">
              <a:solidFill>
                <a:schemeClr val="dk1"/>
              </a:solidFill>
              <a:effectLst/>
              <a:latin typeface="+mn-lt"/>
              <a:ea typeface="+mn-ea"/>
              <a:cs typeface="+mn-cs"/>
            </a:rPr>
            <a:t>5. Enter the 2024 forecasted growth rate into cell</a:t>
          </a:r>
          <a:r>
            <a:rPr lang="en-US" sz="1100" baseline="0">
              <a:solidFill>
                <a:schemeClr val="dk1"/>
              </a:solidFill>
              <a:effectLst/>
              <a:latin typeface="+mn-lt"/>
              <a:ea typeface="+mn-ea"/>
              <a:cs typeface="+mn-cs"/>
            </a:rPr>
            <a:t> "J6" and the spreadsheet will automatically calculate the 2024 amount. </a:t>
          </a:r>
          <a:endParaRPr lang="en-US">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R20"/>
  <sheetViews>
    <sheetView zoomScaleNormal="100" workbookViewId="0">
      <selection activeCell="H20" sqref="H20"/>
    </sheetView>
  </sheetViews>
  <sheetFormatPr defaultRowHeight="13.2" x14ac:dyDescent="0.25"/>
  <sheetData>
    <row r="13" spans="1:11" ht="27" customHeight="1" x14ac:dyDescent="0.45">
      <c r="A13" s="299" t="s">
        <v>49</v>
      </c>
      <c r="B13" s="299"/>
      <c r="C13" s="299"/>
      <c r="D13" s="299"/>
      <c r="E13" s="299"/>
      <c r="F13" s="299"/>
      <c r="G13" s="299"/>
      <c r="H13" s="299"/>
      <c r="I13" s="299"/>
      <c r="J13" s="299"/>
      <c r="K13" s="299"/>
    </row>
    <row r="14" spans="1:11" ht="27" customHeight="1" x14ac:dyDescent="0.45">
      <c r="A14" s="299" t="s">
        <v>333</v>
      </c>
      <c r="B14" s="299"/>
      <c r="C14" s="299"/>
      <c r="D14" s="299"/>
      <c r="E14" s="299"/>
      <c r="F14" s="299"/>
      <c r="G14" s="299"/>
      <c r="H14" s="299"/>
      <c r="I14" s="299"/>
      <c r="J14" s="299"/>
      <c r="K14" s="299"/>
    </row>
    <row r="16" spans="1:11" ht="20.399999999999999" x14ac:dyDescent="0.35">
      <c r="A16" s="300"/>
      <c r="B16" s="300"/>
      <c r="C16" s="300"/>
      <c r="D16" s="300"/>
      <c r="E16" s="300"/>
      <c r="F16" s="300"/>
      <c r="G16" s="300"/>
      <c r="H16" s="300"/>
      <c r="I16" s="300"/>
      <c r="J16" s="300"/>
      <c r="K16" s="300"/>
    </row>
    <row r="17" spans="1:18" ht="17.399999999999999" x14ac:dyDescent="0.3">
      <c r="A17" s="298"/>
      <c r="B17" s="298"/>
      <c r="C17" s="298"/>
      <c r="D17" s="298"/>
      <c r="E17" s="298"/>
      <c r="F17" s="298"/>
      <c r="G17" s="298"/>
      <c r="H17" s="298"/>
      <c r="I17" s="298"/>
      <c r="J17" s="298"/>
      <c r="K17" s="298"/>
    </row>
    <row r="19" spans="1:18" ht="17.399999999999999" x14ac:dyDescent="0.3">
      <c r="A19" s="297"/>
      <c r="B19" s="298"/>
      <c r="C19" s="298"/>
      <c r="D19" s="298"/>
      <c r="E19" s="298"/>
      <c r="F19" s="298"/>
      <c r="G19" s="298"/>
      <c r="H19" s="298"/>
      <c r="I19" s="298"/>
      <c r="J19" s="298"/>
      <c r="K19" s="298"/>
    </row>
    <row r="20" spans="1:18" x14ac:dyDescent="0.25">
      <c r="R20" s="13"/>
    </row>
  </sheetData>
  <mergeCells count="5">
    <mergeCell ref="A19:K19"/>
    <mergeCell ref="A17:K17"/>
    <mergeCell ref="A13:K13"/>
    <mergeCell ref="A14:K14"/>
    <mergeCell ref="A16:K16"/>
  </mergeCells>
  <phoneticPr fontId="0"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83B27-3CBF-4DBA-AD37-2A95757F9CFB}">
  <sheetPr>
    <tabColor rgb="FFFF0000"/>
  </sheetPr>
  <dimension ref="A1:G36"/>
  <sheetViews>
    <sheetView workbookViewId="0">
      <selection activeCell="I15" sqref="I15"/>
    </sheetView>
  </sheetViews>
  <sheetFormatPr defaultRowHeight="13.2" x14ac:dyDescent="0.25"/>
  <cols>
    <col min="1" max="1" width="14.33203125" customWidth="1"/>
    <col min="2" max="2" width="27.33203125" customWidth="1"/>
    <col min="3" max="7" width="14" customWidth="1"/>
  </cols>
  <sheetData>
    <row r="1" spans="1:7" ht="15.6" x14ac:dyDescent="0.3">
      <c r="A1" s="158" t="s">
        <v>259</v>
      </c>
      <c r="B1" s="225" t="s">
        <v>201</v>
      </c>
      <c r="C1" s="225"/>
      <c r="D1" s="225"/>
      <c r="E1" s="225"/>
      <c r="F1" s="225"/>
      <c r="G1" s="225"/>
    </row>
    <row r="2" spans="1:7" ht="15.6" x14ac:dyDescent="0.3">
      <c r="A2" s="158"/>
      <c r="B2" s="10"/>
      <c r="C2" s="10"/>
      <c r="D2" s="10"/>
      <c r="E2" s="10"/>
      <c r="F2" s="10"/>
      <c r="G2" s="10"/>
    </row>
    <row r="3" spans="1:7" ht="15.6" x14ac:dyDescent="0.3">
      <c r="A3" s="326" t="s">
        <v>285</v>
      </c>
      <c r="B3" s="326"/>
      <c r="C3" s="326"/>
      <c r="D3" s="326"/>
      <c r="E3" s="326"/>
      <c r="F3" s="326"/>
      <c r="G3" s="326"/>
    </row>
    <row r="4" spans="1:7" ht="13.8" x14ac:dyDescent="0.25">
      <c r="A4" s="323" t="s">
        <v>286</v>
      </c>
      <c r="B4" s="323"/>
      <c r="C4" s="323"/>
      <c r="D4" s="323"/>
      <c r="E4" s="323"/>
      <c r="F4" s="323"/>
      <c r="G4" s="324"/>
    </row>
    <row r="5" spans="1:7" ht="13.8" x14ac:dyDescent="0.25">
      <c r="A5" s="323" t="s">
        <v>283</v>
      </c>
      <c r="B5" s="323"/>
      <c r="C5" s="323"/>
      <c r="D5" s="323"/>
      <c r="E5" s="323"/>
      <c r="F5" s="323"/>
      <c r="G5" s="324"/>
    </row>
    <row r="6" spans="1:7" ht="41.4" x14ac:dyDescent="0.25">
      <c r="A6" s="228"/>
      <c r="B6" s="228"/>
      <c r="C6" s="229" t="s">
        <v>326</v>
      </c>
      <c r="D6" s="229" t="s">
        <v>327</v>
      </c>
      <c r="E6" s="229" t="s">
        <v>328</v>
      </c>
      <c r="F6" s="229" t="s">
        <v>329</v>
      </c>
      <c r="G6" s="229" t="s">
        <v>287</v>
      </c>
    </row>
    <row r="7" spans="1:7" ht="13.8" x14ac:dyDescent="0.25">
      <c r="A7" s="319" t="s">
        <v>181</v>
      </c>
      <c r="B7" s="320"/>
      <c r="C7" s="232"/>
      <c r="D7" s="232"/>
      <c r="E7" s="234"/>
      <c r="F7" s="263"/>
      <c r="G7" s="233"/>
    </row>
    <row r="8" spans="1:7" ht="13.8" x14ac:dyDescent="0.25">
      <c r="A8" s="325" t="s">
        <v>37</v>
      </c>
      <c r="B8" s="325"/>
      <c r="C8" s="236">
        <v>68869</v>
      </c>
      <c r="D8" s="236">
        <v>60000</v>
      </c>
      <c r="E8" s="264">
        <v>65000</v>
      </c>
      <c r="F8" s="265">
        <v>65000</v>
      </c>
      <c r="G8" s="240">
        <f>F8/E8-1</f>
        <v>0</v>
      </c>
    </row>
    <row r="9" spans="1:7" ht="13.8" x14ac:dyDescent="0.25">
      <c r="A9" s="325" t="s">
        <v>17</v>
      </c>
      <c r="B9" s="325"/>
      <c r="C9" s="250">
        <v>603</v>
      </c>
      <c r="D9" s="249">
        <v>200</v>
      </c>
      <c r="E9" s="266">
        <v>1000</v>
      </c>
      <c r="F9" s="267">
        <v>1000</v>
      </c>
      <c r="G9" s="240">
        <f>F9</f>
        <v>1000</v>
      </c>
    </row>
    <row r="10" spans="1:7" ht="13.8" x14ac:dyDescent="0.25">
      <c r="A10" s="321" t="s">
        <v>295</v>
      </c>
      <c r="B10" s="322"/>
      <c r="C10" s="268">
        <f>SUM(C8:C9)</f>
        <v>69472</v>
      </c>
      <c r="D10" s="268">
        <f>SUM(D8:D9)</f>
        <v>60200</v>
      </c>
      <c r="E10" s="269">
        <f>SUM(E8:E9)</f>
        <v>66000</v>
      </c>
      <c r="F10" s="270">
        <f>SUM(F8:F9)</f>
        <v>66000</v>
      </c>
      <c r="G10" s="271">
        <f t="shared" ref="G10:G18" si="0">F10/E10-1</f>
        <v>0</v>
      </c>
    </row>
    <row r="11" spans="1:7" ht="13.8" x14ac:dyDescent="0.25">
      <c r="A11" s="319" t="s">
        <v>277</v>
      </c>
      <c r="B11" s="320"/>
      <c r="C11" s="243"/>
      <c r="D11" s="243"/>
      <c r="E11" s="272"/>
      <c r="F11" s="273"/>
      <c r="G11" s="247"/>
    </row>
    <row r="12" spans="1:7" ht="13.8" x14ac:dyDescent="0.25">
      <c r="A12" s="325" t="s">
        <v>29</v>
      </c>
      <c r="B12" s="325"/>
      <c r="C12" s="236">
        <v>41229</v>
      </c>
      <c r="D12" s="236">
        <v>48000</v>
      </c>
      <c r="E12" s="264">
        <v>42000</v>
      </c>
      <c r="F12" s="265">
        <v>44000</v>
      </c>
      <c r="G12" s="240">
        <f t="shared" si="0"/>
        <v>4.7619047619047672E-2</v>
      </c>
    </row>
    <row r="13" spans="1:7" ht="13.8" x14ac:dyDescent="0.25">
      <c r="A13" s="325" t="s">
        <v>315</v>
      </c>
      <c r="B13" s="325"/>
      <c r="C13" s="236">
        <v>0</v>
      </c>
      <c r="D13" s="236">
        <v>40000</v>
      </c>
      <c r="E13" s="264">
        <v>0</v>
      </c>
      <c r="F13" s="265">
        <v>90000</v>
      </c>
      <c r="G13" s="240" t="e">
        <f t="shared" si="0"/>
        <v>#DIV/0!</v>
      </c>
    </row>
    <row r="14" spans="1:7" ht="13.8" x14ac:dyDescent="0.25">
      <c r="A14" s="235" t="s">
        <v>41</v>
      </c>
      <c r="B14" s="235"/>
      <c r="C14" s="236">
        <v>1500</v>
      </c>
      <c r="D14" s="236">
        <v>10000</v>
      </c>
      <c r="E14" s="264">
        <v>10000</v>
      </c>
      <c r="F14" s="265">
        <v>10000</v>
      </c>
      <c r="G14" s="240">
        <f t="shared" si="0"/>
        <v>0</v>
      </c>
    </row>
    <row r="15" spans="1:7" ht="13.8" x14ac:dyDescent="0.25">
      <c r="A15" s="235" t="s">
        <v>53</v>
      </c>
      <c r="B15" s="235"/>
      <c r="C15" s="236">
        <v>0</v>
      </c>
      <c r="D15" s="236">
        <v>500</v>
      </c>
      <c r="E15" s="264">
        <v>0</v>
      </c>
      <c r="F15" s="265">
        <v>500</v>
      </c>
      <c r="G15" s="240" t="e">
        <f t="shared" si="0"/>
        <v>#DIV/0!</v>
      </c>
    </row>
    <row r="16" spans="1:7" ht="13.8" x14ac:dyDescent="0.25">
      <c r="A16" s="235" t="s">
        <v>316</v>
      </c>
      <c r="B16" s="235"/>
      <c r="C16" s="236">
        <v>0</v>
      </c>
      <c r="D16" s="236">
        <v>0</v>
      </c>
      <c r="E16" s="264">
        <v>0</v>
      </c>
      <c r="F16" s="265">
        <v>0</v>
      </c>
      <c r="G16" s="240"/>
    </row>
    <row r="17" spans="1:7" ht="13.8" x14ac:dyDescent="0.25">
      <c r="A17" s="325"/>
      <c r="B17" s="325"/>
      <c r="C17" s="249"/>
      <c r="D17" s="249"/>
      <c r="E17" s="266"/>
      <c r="F17" s="267"/>
      <c r="G17" s="253"/>
    </row>
    <row r="18" spans="1:7" ht="13.8" x14ac:dyDescent="0.25">
      <c r="A18" s="321" t="s">
        <v>302</v>
      </c>
      <c r="B18" s="322"/>
      <c r="C18" s="254">
        <f>SUM(C12:C17)</f>
        <v>42729</v>
      </c>
      <c r="D18" s="274">
        <f>SUM(D12:D17)</f>
        <v>98500</v>
      </c>
      <c r="E18" s="275">
        <f>SUM(E12:E17)</f>
        <v>52000</v>
      </c>
      <c r="F18" s="241">
        <f>SUM(F12:F17)</f>
        <v>144500</v>
      </c>
      <c r="G18" s="242">
        <f t="shared" si="0"/>
        <v>1.7788461538461537</v>
      </c>
    </row>
    <row r="19" spans="1:7" ht="13.8" x14ac:dyDescent="0.25">
      <c r="A19" s="319" t="s">
        <v>303</v>
      </c>
      <c r="B19" s="320"/>
      <c r="C19" s="255">
        <f>C10-C18</f>
        <v>26743</v>
      </c>
      <c r="D19" s="256">
        <f>D10-D18</f>
        <v>-38300</v>
      </c>
      <c r="E19" s="257">
        <f>E10-E18</f>
        <v>14000</v>
      </c>
      <c r="F19" s="255">
        <f>F10-F18</f>
        <v>-78500</v>
      </c>
      <c r="G19" s="228"/>
    </row>
    <row r="20" spans="1:7" ht="13.8" x14ac:dyDescent="0.25">
      <c r="A20" s="319" t="s">
        <v>304</v>
      </c>
      <c r="B20" s="320"/>
      <c r="C20" s="276">
        <v>56907</v>
      </c>
      <c r="D20" s="249">
        <v>86438</v>
      </c>
      <c r="E20" s="266">
        <v>86438</v>
      </c>
      <c r="F20" s="277">
        <f>E21</f>
        <v>100438</v>
      </c>
      <c r="G20" s="228"/>
    </row>
    <row r="21" spans="1:7" ht="13.8" x14ac:dyDescent="0.25">
      <c r="A21" s="319" t="s">
        <v>305</v>
      </c>
      <c r="B21" s="320"/>
      <c r="C21" s="278">
        <v>66284</v>
      </c>
      <c r="D21" s="278">
        <v>48138</v>
      </c>
      <c r="E21" s="279">
        <f>SUM(E19:E20)</f>
        <v>100438</v>
      </c>
      <c r="F21" s="280">
        <f t="shared" ref="F21" si="1">SUM(F19:F20)</f>
        <v>21938</v>
      </c>
      <c r="G21" s="228"/>
    </row>
    <row r="22" spans="1:7" ht="13.8" x14ac:dyDescent="0.25">
      <c r="A22" s="319" t="s">
        <v>306</v>
      </c>
      <c r="B22" s="320"/>
      <c r="C22" s="259">
        <f>C21/C18</f>
        <v>1.5512649488637693</v>
      </c>
      <c r="D22" s="259">
        <f t="shared" ref="D22:F22" si="2">D21/D18</f>
        <v>0.48871065989847717</v>
      </c>
      <c r="E22" s="259">
        <f t="shared" si="2"/>
        <v>1.9315</v>
      </c>
      <c r="F22" s="259">
        <f t="shared" si="2"/>
        <v>0.15182006920415225</v>
      </c>
      <c r="G22" s="228"/>
    </row>
    <row r="23" spans="1:7" ht="13.8" x14ac:dyDescent="0.25">
      <c r="A23" s="230"/>
      <c r="B23" s="231"/>
      <c r="C23" s="259"/>
      <c r="D23" s="259"/>
      <c r="E23" s="259"/>
      <c r="F23" s="259"/>
      <c r="G23" s="259"/>
    </row>
    <row r="24" spans="1:7" ht="13.8" x14ac:dyDescent="0.25">
      <c r="A24" s="323" t="s">
        <v>201</v>
      </c>
      <c r="B24" s="323"/>
      <c r="C24" s="323"/>
      <c r="D24" s="323"/>
      <c r="E24" s="323"/>
      <c r="F24" s="323"/>
      <c r="G24" s="324"/>
    </row>
    <row r="25" spans="1:7" ht="13.8" x14ac:dyDescent="0.25">
      <c r="A25" s="323" t="s">
        <v>283</v>
      </c>
      <c r="B25" s="323"/>
      <c r="C25" s="323"/>
      <c r="D25" s="323"/>
      <c r="E25" s="323"/>
      <c r="F25" s="323"/>
      <c r="G25" s="324"/>
    </row>
    <row r="26" spans="1:7" ht="13.8" x14ac:dyDescent="0.25">
      <c r="A26" s="323" t="s">
        <v>278</v>
      </c>
      <c r="B26" s="323"/>
      <c r="C26" s="323"/>
      <c r="D26" s="323"/>
      <c r="E26" s="323"/>
      <c r="F26" s="323"/>
      <c r="G26" s="324"/>
    </row>
    <row r="27" spans="1:7" ht="13.8" x14ac:dyDescent="0.25">
      <c r="A27" s="319" t="s">
        <v>301</v>
      </c>
      <c r="B27" s="320"/>
      <c r="C27" s="197"/>
      <c r="D27" s="197"/>
      <c r="E27" s="197"/>
      <c r="F27" s="227"/>
      <c r="G27" s="227"/>
    </row>
    <row r="28" spans="1:7" ht="13.8" x14ac:dyDescent="0.25">
      <c r="A28" s="227" t="s">
        <v>308</v>
      </c>
      <c r="B28" s="227" t="s">
        <v>158</v>
      </c>
      <c r="C28" s="260">
        <v>0</v>
      </c>
      <c r="D28" s="260">
        <v>0</v>
      </c>
      <c r="E28" s="260">
        <v>0</v>
      </c>
      <c r="F28" s="260">
        <v>0</v>
      </c>
      <c r="G28" s="227"/>
    </row>
    <row r="29" spans="1:7" ht="13.8" x14ac:dyDescent="0.25">
      <c r="A29" s="227" t="s">
        <v>309</v>
      </c>
      <c r="B29" s="227" t="s">
        <v>159</v>
      </c>
      <c r="C29" s="261">
        <v>0</v>
      </c>
      <c r="D29" s="261">
        <v>0</v>
      </c>
      <c r="E29" s="261">
        <v>0</v>
      </c>
      <c r="F29" s="261">
        <v>0</v>
      </c>
      <c r="G29" s="227"/>
    </row>
    <row r="30" spans="1:7" ht="13.8" x14ac:dyDescent="0.25">
      <c r="A30" s="321" t="s">
        <v>310</v>
      </c>
      <c r="B30" s="322" t="s">
        <v>311</v>
      </c>
      <c r="C30" s="262">
        <f>SUM(C28:C29)</f>
        <v>0</v>
      </c>
      <c r="D30" s="262">
        <f t="shared" ref="D30:F30" si="3">SUM(D28:D29)</f>
        <v>0</v>
      </c>
      <c r="E30" s="262">
        <f t="shared" si="3"/>
        <v>0</v>
      </c>
      <c r="F30" s="262">
        <f t="shared" si="3"/>
        <v>0</v>
      </c>
      <c r="G30" s="227"/>
    </row>
    <row r="31" spans="1:7" ht="13.8" x14ac:dyDescent="0.25">
      <c r="A31" s="227"/>
      <c r="B31" s="227"/>
      <c r="C31" s="227"/>
      <c r="D31" s="227"/>
      <c r="E31" s="227"/>
      <c r="F31" s="227"/>
      <c r="G31" s="227"/>
    </row>
    <row r="32" spans="1:7" ht="13.8" x14ac:dyDescent="0.25">
      <c r="A32" s="227"/>
      <c r="B32" s="227"/>
      <c r="C32" s="227"/>
      <c r="D32" s="227"/>
      <c r="E32" s="227"/>
      <c r="F32" s="227"/>
      <c r="G32" s="227"/>
    </row>
    <row r="33" spans="1:7" ht="13.8" x14ac:dyDescent="0.25">
      <c r="A33" s="227"/>
      <c r="B33" s="227"/>
      <c r="C33" s="227"/>
      <c r="D33" s="227"/>
      <c r="E33" s="227"/>
      <c r="F33" s="227"/>
      <c r="G33" s="227"/>
    </row>
    <row r="34" spans="1:7" ht="13.8" x14ac:dyDescent="0.25">
      <c r="A34" s="227" t="s">
        <v>312</v>
      </c>
      <c r="B34" s="227"/>
      <c r="C34" s="227"/>
      <c r="D34" s="227"/>
      <c r="E34" s="227"/>
      <c r="F34" s="227"/>
      <c r="G34" s="227"/>
    </row>
    <row r="35" spans="1:7" ht="13.8" x14ac:dyDescent="0.25">
      <c r="A35" s="227" t="s">
        <v>313</v>
      </c>
      <c r="B35" s="227"/>
      <c r="C35" s="227"/>
      <c r="D35" s="227"/>
      <c r="E35" s="227"/>
      <c r="F35" s="227"/>
      <c r="G35" s="227"/>
    </row>
    <row r="36" spans="1:7" ht="13.8" x14ac:dyDescent="0.25">
      <c r="A36" s="3" t="s">
        <v>314</v>
      </c>
      <c r="B36" s="3"/>
      <c r="C36" s="3"/>
      <c r="D36" s="3"/>
      <c r="E36" s="3"/>
      <c r="F36" s="3"/>
    </row>
  </sheetData>
  <mergeCells count="21">
    <mergeCell ref="A18:B18"/>
    <mergeCell ref="A3:G3"/>
    <mergeCell ref="A4:G4"/>
    <mergeCell ref="A5:G5"/>
    <mergeCell ref="A7:B7"/>
    <mergeCell ref="A8:B8"/>
    <mergeCell ref="A9:B9"/>
    <mergeCell ref="A10:B10"/>
    <mergeCell ref="A11:B11"/>
    <mergeCell ref="A12:B12"/>
    <mergeCell ref="A13:B13"/>
    <mergeCell ref="A17:B17"/>
    <mergeCell ref="A26:G26"/>
    <mergeCell ref="A27:B27"/>
    <mergeCell ref="A30:B30"/>
    <mergeCell ref="A19:B19"/>
    <mergeCell ref="A20:B20"/>
    <mergeCell ref="A21:B21"/>
    <mergeCell ref="A22:B22"/>
    <mergeCell ref="A24:G24"/>
    <mergeCell ref="A25:G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B095-0FC4-4160-B990-F6942131BF0D}">
  <sheetPr>
    <tabColor rgb="FFFF0000"/>
  </sheetPr>
  <dimension ref="A1:G35"/>
  <sheetViews>
    <sheetView topLeftCell="A3" workbookViewId="0">
      <selection activeCell="E18" sqref="E18"/>
    </sheetView>
  </sheetViews>
  <sheetFormatPr defaultRowHeight="13.2" x14ac:dyDescent="0.25"/>
  <cols>
    <col min="1" max="1" width="14.33203125" customWidth="1"/>
    <col min="2" max="2" width="28.77734375" customWidth="1"/>
    <col min="3" max="7" width="14" customWidth="1"/>
  </cols>
  <sheetData>
    <row r="1" spans="1:7" ht="15.6" x14ac:dyDescent="0.3">
      <c r="A1" s="158" t="s">
        <v>259</v>
      </c>
      <c r="B1" s="225" t="s">
        <v>201</v>
      </c>
      <c r="C1" s="225"/>
      <c r="D1" s="225"/>
      <c r="E1" s="225"/>
      <c r="F1" s="225"/>
      <c r="G1" s="225"/>
    </row>
    <row r="2" spans="1:7" ht="15.6" x14ac:dyDescent="0.3">
      <c r="A2" s="158"/>
      <c r="B2" s="10"/>
      <c r="C2" s="10"/>
      <c r="D2" s="10"/>
      <c r="E2" s="10"/>
      <c r="F2" s="10"/>
      <c r="G2" s="10"/>
    </row>
    <row r="3" spans="1:7" ht="15.6" x14ac:dyDescent="0.3">
      <c r="A3" s="326" t="s">
        <v>285</v>
      </c>
      <c r="B3" s="326"/>
      <c r="C3" s="326"/>
      <c r="D3" s="326"/>
      <c r="E3" s="326"/>
      <c r="F3" s="326"/>
      <c r="G3" s="326"/>
    </row>
    <row r="4" spans="1:7" ht="13.8" x14ac:dyDescent="0.25">
      <c r="A4" s="323" t="s">
        <v>286</v>
      </c>
      <c r="B4" s="323"/>
      <c r="C4" s="323"/>
      <c r="D4" s="323"/>
      <c r="E4" s="323"/>
      <c r="F4" s="323"/>
      <c r="G4" s="324"/>
    </row>
    <row r="5" spans="1:7" ht="13.8" x14ac:dyDescent="0.25">
      <c r="A5" s="323" t="s">
        <v>189</v>
      </c>
      <c r="B5" s="323"/>
      <c r="C5" s="323"/>
      <c r="D5" s="323"/>
      <c r="E5" s="323"/>
      <c r="F5" s="323"/>
      <c r="G5" s="324"/>
    </row>
    <row r="6" spans="1:7" ht="41.4" x14ac:dyDescent="0.25">
      <c r="A6" s="228"/>
      <c r="B6" s="228"/>
      <c r="C6" s="229" t="s">
        <v>326</v>
      </c>
      <c r="D6" s="229" t="s">
        <v>327</v>
      </c>
      <c r="E6" s="229" t="s">
        <v>328</v>
      </c>
      <c r="F6" s="229" t="s">
        <v>329</v>
      </c>
      <c r="G6" s="229" t="s">
        <v>287</v>
      </c>
    </row>
    <row r="7" spans="1:7" ht="13.8" x14ac:dyDescent="0.25">
      <c r="A7" s="319" t="s">
        <v>181</v>
      </c>
      <c r="B7" s="320"/>
      <c r="C7" s="233"/>
      <c r="D7" s="233"/>
      <c r="E7" s="233"/>
      <c r="F7" s="233"/>
      <c r="G7" s="234"/>
    </row>
    <row r="8" spans="1:7" ht="13.8" x14ac:dyDescent="0.25">
      <c r="A8" s="325" t="s">
        <v>190</v>
      </c>
      <c r="B8" s="325"/>
      <c r="C8" s="250">
        <v>346366</v>
      </c>
      <c r="D8" s="250">
        <v>154486</v>
      </c>
      <c r="E8" s="250">
        <v>154486</v>
      </c>
      <c r="F8" s="250">
        <v>0</v>
      </c>
      <c r="G8" s="281">
        <v>0</v>
      </c>
    </row>
    <row r="9" spans="1:7" ht="13.8" x14ac:dyDescent="0.25">
      <c r="A9" s="321" t="s">
        <v>295</v>
      </c>
      <c r="B9" s="322"/>
      <c r="C9" s="282">
        <v>346366</v>
      </c>
      <c r="D9" s="282">
        <v>154486</v>
      </c>
      <c r="E9" s="270">
        <f>SUM(E8:E8)</f>
        <v>154486</v>
      </c>
      <c r="F9" s="270">
        <v>0</v>
      </c>
      <c r="G9" s="283"/>
    </row>
    <row r="10" spans="1:7" ht="13.8" x14ac:dyDescent="0.25">
      <c r="A10" s="319" t="s">
        <v>277</v>
      </c>
      <c r="B10" s="320"/>
      <c r="C10" s="244"/>
      <c r="D10" s="244"/>
      <c r="E10" s="244"/>
      <c r="F10" s="244"/>
      <c r="G10" s="284"/>
    </row>
    <row r="11" spans="1:7" ht="13.8" x14ac:dyDescent="0.25">
      <c r="A11" s="325" t="s">
        <v>317</v>
      </c>
      <c r="B11" s="325"/>
      <c r="C11" s="285">
        <v>17166</v>
      </c>
      <c r="D11" s="285"/>
      <c r="E11" s="285"/>
      <c r="F11" s="285"/>
      <c r="G11" s="286"/>
    </row>
    <row r="12" spans="1:7" ht="13.8" x14ac:dyDescent="0.25">
      <c r="A12" s="325" t="s">
        <v>191</v>
      </c>
      <c r="B12" s="325"/>
      <c r="C12" s="285">
        <v>110000</v>
      </c>
      <c r="D12" s="285"/>
      <c r="E12" s="285"/>
      <c r="F12" s="285"/>
      <c r="G12" s="286"/>
    </row>
    <row r="13" spans="1:7" ht="13.8" x14ac:dyDescent="0.25">
      <c r="A13" s="235" t="s">
        <v>192</v>
      </c>
      <c r="B13" s="235"/>
      <c r="C13" s="285">
        <v>185852</v>
      </c>
      <c r="D13" s="285"/>
      <c r="E13" s="285"/>
      <c r="F13" s="285"/>
      <c r="G13" s="286"/>
    </row>
    <row r="14" spans="1:7" ht="13.8" x14ac:dyDescent="0.25">
      <c r="A14" s="235" t="s">
        <v>193</v>
      </c>
      <c r="B14" s="235"/>
      <c r="C14" s="285">
        <v>187834</v>
      </c>
      <c r="D14" s="285"/>
      <c r="E14" s="285">
        <v>154486</v>
      </c>
      <c r="F14" s="285"/>
      <c r="G14" s="286"/>
    </row>
    <row r="15" spans="1:7" ht="13.8" x14ac:dyDescent="0.25">
      <c r="A15" s="325" t="s">
        <v>318</v>
      </c>
      <c r="B15" s="325"/>
      <c r="C15" s="250"/>
      <c r="D15" s="250">
        <v>154486</v>
      </c>
      <c r="E15" s="250"/>
      <c r="F15" s="250"/>
      <c r="G15" s="281"/>
    </row>
    <row r="16" spans="1:7" ht="13.8" x14ac:dyDescent="0.25">
      <c r="A16" s="235"/>
      <c r="B16" s="235"/>
      <c r="C16" s="250"/>
      <c r="D16" s="249"/>
      <c r="E16" s="267"/>
      <c r="F16" s="250"/>
      <c r="G16" s="281"/>
    </row>
    <row r="17" spans="1:7" ht="13.8" x14ac:dyDescent="0.25">
      <c r="A17" s="321" t="s">
        <v>302</v>
      </c>
      <c r="B17" s="322"/>
      <c r="C17" s="274">
        <v>250426</v>
      </c>
      <c r="D17" s="294">
        <v>154486</v>
      </c>
      <c r="E17" s="275">
        <f>SUM(E11:E15)</f>
        <v>154486</v>
      </c>
      <c r="F17" s="241">
        <f>SUM(F11:F15)</f>
        <v>0</v>
      </c>
      <c r="G17" s="242"/>
    </row>
    <row r="18" spans="1:7" ht="13.8" x14ac:dyDescent="0.25">
      <c r="A18" s="319" t="s">
        <v>303</v>
      </c>
      <c r="B18" s="320"/>
      <c r="C18" s="256">
        <f>C17-C8</f>
        <v>-95940</v>
      </c>
      <c r="D18" s="256">
        <f>D9-D17</f>
        <v>0</v>
      </c>
      <c r="E18" s="256">
        <v>154486</v>
      </c>
      <c r="F18" s="287">
        <f>F9-F17</f>
        <v>0</v>
      </c>
      <c r="G18" s="288"/>
    </row>
    <row r="19" spans="1:7" ht="13.8" x14ac:dyDescent="0.25">
      <c r="A19" s="319" t="s">
        <v>304</v>
      </c>
      <c r="B19" s="320"/>
      <c r="C19" s="276">
        <v>154486</v>
      </c>
      <c r="D19" s="249">
        <v>154486</v>
      </c>
      <c r="E19" s="266">
        <v>154486</v>
      </c>
      <c r="F19" s="277">
        <v>0</v>
      </c>
      <c r="G19" s="228"/>
    </row>
    <row r="20" spans="1:7" ht="13.8" x14ac:dyDescent="0.25">
      <c r="A20" s="319" t="s">
        <v>305</v>
      </c>
      <c r="B20" s="320"/>
      <c r="C20" s="278">
        <v>154486</v>
      </c>
      <c r="D20" s="279">
        <v>0</v>
      </c>
      <c r="E20" s="279">
        <v>0</v>
      </c>
      <c r="F20" s="280">
        <f>SUM(F18:F19)</f>
        <v>0</v>
      </c>
      <c r="G20" s="228"/>
    </row>
    <row r="21" spans="1:7" ht="13.8" x14ac:dyDescent="0.25">
      <c r="A21" s="319" t="s">
        <v>306</v>
      </c>
      <c r="B21" s="320"/>
      <c r="C21" s="259">
        <f>C20/C17</f>
        <v>0.61689281464384693</v>
      </c>
      <c r="D21" s="259">
        <f>D20/D17</f>
        <v>0</v>
      </c>
      <c r="E21" s="259">
        <f t="shared" ref="E21:F21" si="0">E20/E17</f>
        <v>0</v>
      </c>
      <c r="F21" s="259" t="e">
        <f t="shared" si="0"/>
        <v>#DIV/0!</v>
      </c>
      <c r="G21" s="288"/>
    </row>
    <row r="22" spans="1:7" ht="13.8" x14ac:dyDescent="0.25">
      <c r="A22" s="230"/>
      <c r="B22" s="231"/>
      <c r="C22" s="259"/>
      <c r="D22" s="259"/>
      <c r="E22" s="259"/>
      <c r="F22" s="259"/>
      <c r="G22" s="259"/>
    </row>
    <row r="23" spans="1:7" ht="13.8" x14ac:dyDescent="0.25">
      <c r="A23" s="323"/>
      <c r="B23" s="323"/>
      <c r="C23" s="323"/>
      <c r="D23" s="323"/>
      <c r="E23" s="323"/>
      <c r="F23" s="323"/>
      <c r="G23" s="324"/>
    </row>
    <row r="24" spans="1:7" ht="13.8" x14ac:dyDescent="0.25">
      <c r="A24" s="323"/>
      <c r="B24" s="323"/>
      <c r="C24" s="323"/>
      <c r="D24" s="323"/>
      <c r="E24" s="323"/>
      <c r="F24" s="323"/>
      <c r="G24" s="324"/>
    </row>
    <row r="25" spans="1:7" ht="13.8" x14ac:dyDescent="0.25">
      <c r="A25" s="323"/>
      <c r="B25" s="323"/>
      <c r="C25" s="323"/>
      <c r="D25" s="323"/>
      <c r="E25" s="323"/>
      <c r="F25" s="323"/>
      <c r="G25" s="324"/>
    </row>
    <row r="26" spans="1:7" ht="13.8" x14ac:dyDescent="0.25">
      <c r="A26" s="319"/>
      <c r="B26" s="320"/>
      <c r="C26" s="197"/>
      <c r="D26" s="197"/>
      <c r="E26" s="197"/>
      <c r="F26" s="227"/>
      <c r="G26" s="227"/>
    </row>
    <row r="27" spans="1:7" ht="13.8" x14ac:dyDescent="0.25">
      <c r="A27" s="227"/>
      <c r="B27" s="227"/>
      <c r="C27" s="260"/>
      <c r="D27" s="260"/>
      <c r="E27" s="260"/>
      <c r="F27" s="260"/>
      <c r="G27" s="227"/>
    </row>
    <row r="28" spans="1:7" ht="13.8" x14ac:dyDescent="0.25">
      <c r="A28" s="227"/>
      <c r="B28" s="227"/>
      <c r="C28" s="289"/>
      <c r="D28" s="289"/>
      <c r="E28" s="289"/>
      <c r="F28" s="289"/>
      <c r="G28" s="227"/>
    </row>
    <row r="29" spans="1:7" ht="13.8" x14ac:dyDescent="0.25">
      <c r="A29" s="321"/>
      <c r="B29" s="322"/>
      <c r="C29" s="262"/>
      <c r="D29" s="262"/>
      <c r="E29" s="262"/>
      <c r="F29" s="262"/>
      <c r="G29" s="227"/>
    </row>
    <row r="30" spans="1:7" ht="13.8" x14ac:dyDescent="0.25">
      <c r="A30" s="227"/>
      <c r="B30" s="227"/>
      <c r="C30" s="227"/>
      <c r="D30" s="227"/>
      <c r="E30" s="227"/>
      <c r="F30" s="227"/>
      <c r="G30" s="227"/>
    </row>
    <row r="31" spans="1:7" ht="13.8" x14ac:dyDescent="0.25">
      <c r="A31" s="227"/>
      <c r="B31" s="227"/>
      <c r="C31" s="227"/>
      <c r="D31" s="227"/>
      <c r="E31" s="227"/>
      <c r="F31" s="227"/>
      <c r="G31" s="227"/>
    </row>
    <row r="32" spans="1:7" ht="13.8" x14ac:dyDescent="0.25">
      <c r="A32" s="227"/>
      <c r="B32" s="227"/>
      <c r="C32" s="227"/>
      <c r="D32" s="227"/>
      <c r="E32" s="227"/>
      <c r="F32" s="227"/>
      <c r="G32" s="227"/>
    </row>
    <row r="33" spans="1:7" ht="13.8" x14ac:dyDescent="0.25">
      <c r="A33" s="227"/>
      <c r="B33" s="227"/>
      <c r="C33" s="227"/>
      <c r="D33" s="227"/>
      <c r="E33" s="227"/>
      <c r="F33" s="227"/>
      <c r="G33" s="227"/>
    </row>
    <row r="34" spans="1:7" ht="13.8" x14ac:dyDescent="0.25">
      <c r="A34" s="227"/>
      <c r="B34" s="227"/>
      <c r="C34" s="227"/>
      <c r="D34" s="227"/>
      <c r="E34" s="227"/>
      <c r="F34" s="227"/>
      <c r="G34" s="227"/>
    </row>
    <row r="35" spans="1:7" ht="13.8" x14ac:dyDescent="0.25">
      <c r="A35" s="3"/>
      <c r="B35" s="3"/>
      <c r="C35" s="3"/>
      <c r="D35" s="3"/>
      <c r="E35" s="3"/>
      <c r="F35" s="3"/>
    </row>
  </sheetData>
  <mergeCells count="20">
    <mergeCell ref="A18:B18"/>
    <mergeCell ref="A3:G3"/>
    <mergeCell ref="A4:G4"/>
    <mergeCell ref="A5:G5"/>
    <mergeCell ref="A7:B7"/>
    <mergeCell ref="A8:B8"/>
    <mergeCell ref="A9:B9"/>
    <mergeCell ref="A10:B10"/>
    <mergeCell ref="A11:B11"/>
    <mergeCell ref="A12:B12"/>
    <mergeCell ref="A15:B15"/>
    <mergeCell ref="A17:B17"/>
    <mergeCell ref="A26:B26"/>
    <mergeCell ref="A29:B29"/>
    <mergeCell ref="A19:B19"/>
    <mergeCell ref="A20:B20"/>
    <mergeCell ref="A21:B21"/>
    <mergeCell ref="A23:G23"/>
    <mergeCell ref="A24:G24"/>
    <mergeCell ref="A25:G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51"/>
  <sheetViews>
    <sheetView view="pageLayout" zoomScaleNormal="100" workbookViewId="0">
      <selection activeCell="G7" sqref="G7:M7"/>
    </sheetView>
  </sheetViews>
  <sheetFormatPr defaultRowHeight="13.2" x14ac:dyDescent="0.25"/>
  <cols>
    <col min="2" max="2" width="36.6640625" customWidth="1"/>
    <col min="3" max="5" width="13.109375" customWidth="1"/>
    <col min="6" max="6" width="13" customWidth="1"/>
  </cols>
  <sheetData>
    <row r="2" spans="2:12" ht="13.8" x14ac:dyDescent="0.25">
      <c r="B2" s="3" t="s">
        <v>83</v>
      </c>
      <c r="C2" s="55"/>
      <c r="D2" s="55" t="s">
        <v>113</v>
      </c>
      <c r="E2" s="55" t="s">
        <v>115</v>
      </c>
      <c r="F2" s="55"/>
    </row>
    <row r="3" spans="2:12" ht="13.8" x14ac:dyDescent="0.25">
      <c r="B3" s="3" t="s">
        <v>84</v>
      </c>
      <c r="C3" s="56"/>
      <c r="D3" s="57">
        <v>1709</v>
      </c>
      <c r="E3" s="58">
        <v>1709</v>
      </c>
      <c r="F3" s="58"/>
    </row>
    <row r="4" spans="2:12" ht="13.8" x14ac:dyDescent="0.25">
      <c r="B4" s="3"/>
      <c r="C4" s="59"/>
      <c r="D4" s="55"/>
      <c r="E4" s="3"/>
      <c r="F4" s="3"/>
    </row>
    <row r="5" spans="2:12" ht="13.8" x14ac:dyDescent="0.25">
      <c r="B5" s="69" t="s">
        <v>114</v>
      </c>
      <c r="C5" s="70"/>
      <c r="D5" s="69"/>
      <c r="E5" s="69"/>
      <c r="F5" s="69"/>
    </row>
    <row r="6" spans="2:12" ht="13.8" x14ac:dyDescent="0.25">
      <c r="B6" s="69" t="s">
        <v>85</v>
      </c>
      <c r="C6" s="69"/>
      <c r="D6" s="69"/>
      <c r="E6" s="71" t="s">
        <v>86</v>
      </c>
      <c r="F6" s="71" t="s">
        <v>86</v>
      </c>
    </row>
    <row r="7" spans="2:12" ht="13.8" x14ac:dyDescent="0.25">
      <c r="B7" s="69" t="s">
        <v>87</v>
      </c>
      <c r="C7" s="72">
        <v>67.87</v>
      </c>
      <c r="D7" s="69"/>
      <c r="E7" s="72">
        <f>D3*C7</f>
        <v>115989.83</v>
      </c>
      <c r="F7" s="72">
        <f>E3*D7</f>
        <v>0</v>
      </c>
      <c r="G7" s="73"/>
      <c r="H7" s="73"/>
      <c r="I7" s="73"/>
      <c r="J7" s="73"/>
      <c r="K7" s="73"/>
      <c r="L7" s="73"/>
    </row>
    <row r="8" spans="2:12" ht="13.8" x14ac:dyDescent="0.25">
      <c r="B8" s="69" t="s">
        <v>88</v>
      </c>
      <c r="C8" s="72">
        <v>0.5</v>
      </c>
      <c r="D8" s="69"/>
      <c r="E8" s="72">
        <f>D3*C8</f>
        <v>854.5</v>
      </c>
      <c r="F8" s="72">
        <f>E3*D8</f>
        <v>0</v>
      </c>
    </row>
    <row r="9" spans="2:12" ht="13.8" x14ac:dyDescent="0.25">
      <c r="B9" s="69" t="s">
        <v>89</v>
      </c>
      <c r="C9" s="72">
        <v>2.0499999999999998</v>
      </c>
      <c r="D9" s="69"/>
      <c r="E9" s="72">
        <f>D3*C9</f>
        <v>3503.45</v>
      </c>
      <c r="F9" s="72">
        <f>E3*D9</f>
        <v>0</v>
      </c>
    </row>
    <row r="10" spans="2:12" ht="13.8" x14ac:dyDescent="0.25">
      <c r="B10" s="69" t="s">
        <v>90</v>
      </c>
      <c r="C10" s="72">
        <v>10.23</v>
      </c>
      <c r="D10" s="69"/>
      <c r="E10" s="72">
        <f>D3*C10</f>
        <v>17483.07</v>
      </c>
      <c r="F10" s="72">
        <f>E3*D10</f>
        <v>0</v>
      </c>
    </row>
    <row r="11" spans="2:12" ht="13.8" x14ac:dyDescent="0.25">
      <c r="B11" s="69" t="s">
        <v>91</v>
      </c>
      <c r="C11" s="72">
        <v>25.65</v>
      </c>
      <c r="D11" s="69"/>
      <c r="E11" s="72">
        <f>D3*C11</f>
        <v>43835.85</v>
      </c>
      <c r="F11" s="72">
        <f>E3*D11</f>
        <v>0</v>
      </c>
    </row>
    <row r="12" spans="2:12" ht="13.8" x14ac:dyDescent="0.25">
      <c r="B12" s="3"/>
      <c r="C12" s="60"/>
      <c r="D12" s="3"/>
      <c r="E12" s="60"/>
      <c r="F12" s="60"/>
    </row>
    <row r="13" spans="2:12" ht="13.8" x14ac:dyDescent="0.25">
      <c r="B13" s="3" t="s">
        <v>92</v>
      </c>
      <c r="C13" s="60">
        <f>SUM(C7:C12)</f>
        <v>106.30000000000001</v>
      </c>
      <c r="D13" s="3"/>
      <c r="E13" s="60">
        <f>SUM(E7:E12)</f>
        <v>181666.7</v>
      </c>
      <c r="F13" s="60">
        <f>SUM(F7:F12)</f>
        <v>0</v>
      </c>
    </row>
    <row r="14" spans="2:12" ht="13.8" x14ac:dyDescent="0.25">
      <c r="B14" s="3"/>
      <c r="C14" s="3"/>
      <c r="D14" s="3"/>
      <c r="E14" s="3"/>
      <c r="F14" s="3"/>
    </row>
    <row r="15" spans="2:12" ht="13.8" x14ac:dyDescent="0.25">
      <c r="B15" s="3" t="s">
        <v>93</v>
      </c>
      <c r="C15" s="4">
        <v>2015</v>
      </c>
      <c r="D15" s="4">
        <v>2016</v>
      </c>
      <c r="E15" s="4">
        <v>2017</v>
      </c>
      <c r="F15" s="4"/>
    </row>
    <row r="16" spans="2:12" ht="13.8" x14ac:dyDescent="0.25">
      <c r="B16" s="3" t="s">
        <v>94</v>
      </c>
      <c r="C16" s="61">
        <v>7116280</v>
      </c>
      <c r="D16" s="61">
        <v>7622200</v>
      </c>
      <c r="E16" s="61"/>
      <c r="F16" s="61"/>
    </row>
    <row r="17" spans="2:6" ht="13.8" x14ac:dyDescent="0.25">
      <c r="B17" s="3" t="s">
        <v>95</v>
      </c>
      <c r="C17" s="62">
        <v>5943240</v>
      </c>
      <c r="D17" s="61">
        <v>5943240</v>
      </c>
      <c r="E17" s="61"/>
      <c r="F17" s="61"/>
    </row>
    <row r="18" spans="2:6" ht="13.8" x14ac:dyDescent="0.25">
      <c r="B18" s="3" t="s">
        <v>96</v>
      </c>
      <c r="C18" s="61">
        <v>28377135</v>
      </c>
      <c r="D18" s="61">
        <v>28468360</v>
      </c>
      <c r="E18" s="61"/>
      <c r="F18" s="61"/>
    </row>
    <row r="19" spans="2:6" ht="13.8" x14ac:dyDescent="0.25">
      <c r="B19" s="3" t="s">
        <v>97</v>
      </c>
      <c r="C19" s="61">
        <v>192050</v>
      </c>
      <c r="D19" s="61">
        <v>192050</v>
      </c>
      <c r="E19" s="61"/>
      <c r="F19" s="61"/>
    </row>
    <row r="20" spans="2:6" ht="13.8" x14ac:dyDescent="0.25">
      <c r="B20" s="3" t="s">
        <v>98</v>
      </c>
      <c r="C20" s="61">
        <v>459250</v>
      </c>
      <c r="D20" s="61">
        <v>456975</v>
      </c>
      <c r="E20" s="61"/>
      <c r="F20" s="61"/>
    </row>
    <row r="21" spans="2:6" ht="13.8" x14ac:dyDescent="0.25">
      <c r="B21" s="3" t="s">
        <v>99</v>
      </c>
      <c r="C21" s="63">
        <f>SUM(C16:C20)</f>
        <v>42087955</v>
      </c>
      <c r="D21" s="63">
        <f>SUM(D16:D20)</f>
        <v>42682825</v>
      </c>
      <c r="E21" s="61"/>
      <c r="F21" s="61"/>
    </row>
    <row r="22" spans="2:6" ht="13.8" x14ac:dyDescent="0.25">
      <c r="B22" s="3" t="s">
        <v>100</v>
      </c>
      <c r="C22" s="63">
        <v>2576176</v>
      </c>
      <c r="D22" s="63">
        <v>1611028</v>
      </c>
      <c r="E22" s="61"/>
      <c r="F22" s="61"/>
    </row>
    <row r="23" spans="2:6" ht="13.8" x14ac:dyDescent="0.25">
      <c r="B23" s="3" t="s">
        <v>101</v>
      </c>
      <c r="C23" s="63">
        <v>1254360</v>
      </c>
      <c r="D23" s="63">
        <v>1611224</v>
      </c>
      <c r="E23" s="61"/>
      <c r="F23" s="61"/>
    </row>
    <row r="24" spans="2:6" ht="13.8" x14ac:dyDescent="0.25">
      <c r="B24" s="3" t="s">
        <v>102</v>
      </c>
      <c r="C24" s="63">
        <f>SUM(C21:C23)</f>
        <v>45918491</v>
      </c>
      <c r="D24" s="63">
        <f>SUM(D21:D23)</f>
        <v>45905077</v>
      </c>
      <c r="E24" s="63"/>
      <c r="F24" s="63"/>
    </row>
    <row r="25" spans="2:6" ht="13.8" x14ac:dyDescent="0.25">
      <c r="B25" s="3" t="s">
        <v>103</v>
      </c>
      <c r="C25" s="64">
        <f>C24/100*0.57</f>
        <v>261735.39869999996</v>
      </c>
      <c r="D25" s="64">
        <f>D24/100*0.57</f>
        <v>261658.93889999998</v>
      </c>
      <c r="E25" s="64"/>
      <c r="F25" s="64"/>
    </row>
    <row r="26" spans="2:6" ht="13.8" x14ac:dyDescent="0.25">
      <c r="B26" s="3" t="s">
        <v>104</v>
      </c>
      <c r="C26" s="3"/>
      <c r="D26" s="3"/>
      <c r="E26" s="61"/>
      <c r="F26" s="61"/>
    </row>
    <row r="27" spans="2:6" ht="13.8" x14ac:dyDescent="0.25">
      <c r="B27" s="3" t="s">
        <v>105</v>
      </c>
      <c r="C27" s="3"/>
      <c r="D27" s="3"/>
      <c r="E27" s="61"/>
      <c r="F27" s="61"/>
    </row>
    <row r="28" spans="2:6" ht="13.8" x14ac:dyDescent="0.25">
      <c r="B28" s="3"/>
      <c r="C28" s="3"/>
      <c r="D28" s="3"/>
      <c r="E28" s="61"/>
      <c r="F28" s="61"/>
    </row>
    <row r="29" spans="2:6" ht="13.8" x14ac:dyDescent="0.25">
      <c r="B29" s="3"/>
      <c r="C29" s="55" t="s">
        <v>106</v>
      </c>
      <c r="D29" s="55" t="s">
        <v>107</v>
      </c>
      <c r="E29" s="61"/>
      <c r="F29" s="61"/>
    </row>
    <row r="30" spans="2:6" ht="15.6" x14ac:dyDescent="0.3">
      <c r="B30" s="3"/>
      <c r="C30" s="67" t="s">
        <v>116</v>
      </c>
      <c r="D30" s="65" t="s">
        <v>125</v>
      </c>
      <c r="E30" s="61"/>
      <c r="F30" s="61"/>
    </row>
    <row r="31" spans="2:6" ht="15.6" x14ac:dyDescent="0.3">
      <c r="B31" s="3"/>
      <c r="C31" s="67"/>
      <c r="D31" s="65"/>
      <c r="E31" s="61"/>
      <c r="F31" s="61"/>
    </row>
    <row r="32" spans="2:6" ht="13.8" x14ac:dyDescent="0.25">
      <c r="B32" s="3" t="s">
        <v>119</v>
      </c>
      <c r="C32" s="61"/>
      <c r="D32" s="3"/>
      <c r="E32" s="61"/>
      <c r="F32" s="61"/>
    </row>
    <row r="33" spans="1:6" ht="13.8" x14ac:dyDescent="0.25">
      <c r="B33" s="3" t="s">
        <v>108</v>
      </c>
      <c r="C33" s="61">
        <v>25000</v>
      </c>
      <c r="D33" s="61"/>
      <c r="E33" s="61"/>
      <c r="F33" s="61"/>
    </row>
    <row r="34" spans="1:6" ht="13.8" x14ac:dyDescent="0.25">
      <c r="B34" s="3" t="s">
        <v>109</v>
      </c>
      <c r="C34" s="61">
        <v>7200</v>
      </c>
      <c r="D34" s="61"/>
      <c r="E34" s="61"/>
      <c r="F34" s="61"/>
    </row>
    <row r="35" spans="1:6" ht="13.8" x14ac:dyDescent="0.25">
      <c r="B35" s="3" t="s">
        <v>110</v>
      </c>
      <c r="C35" s="61">
        <v>26208</v>
      </c>
      <c r="D35" s="61"/>
      <c r="E35" s="61"/>
      <c r="F35" s="61"/>
    </row>
    <row r="36" spans="1:6" ht="13.8" x14ac:dyDescent="0.25">
      <c r="B36" s="3" t="s">
        <v>117</v>
      </c>
      <c r="C36" s="61">
        <v>50960</v>
      </c>
      <c r="D36" s="61"/>
      <c r="E36" s="61"/>
      <c r="F36" s="61"/>
    </row>
    <row r="37" spans="1:6" ht="13.8" x14ac:dyDescent="0.25">
      <c r="B37" s="3" t="s">
        <v>120</v>
      </c>
      <c r="C37" s="61">
        <v>775</v>
      </c>
      <c r="D37" s="61"/>
      <c r="E37" s="61"/>
      <c r="F37" s="61"/>
    </row>
    <row r="38" spans="1:6" ht="13.8" x14ac:dyDescent="0.25">
      <c r="B38" s="3" t="s">
        <v>111</v>
      </c>
      <c r="C38" s="61">
        <f>SUM(C33:C37)</f>
        <v>110143</v>
      </c>
      <c r="D38" s="61">
        <f>SUM(D33:D37)</f>
        <v>0</v>
      </c>
      <c r="E38" s="61"/>
      <c r="F38" s="61"/>
    </row>
    <row r="39" spans="1:6" ht="13.8" x14ac:dyDescent="0.25">
      <c r="B39" s="66" t="s">
        <v>112</v>
      </c>
      <c r="C39" s="61">
        <f>C38*0.0765</f>
        <v>8425.9395000000004</v>
      </c>
      <c r="D39" s="61">
        <f>D38*0.0765</f>
        <v>0</v>
      </c>
      <c r="E39" s="61"/>
      <c r="F39" s="61"/>
    </row>
    <row r="40" spans="1:6" ht="13.8" x14ac:dyDescent="0.25">
      <c r="B40" s="68" t="s">
        <v>126</v>
      </c>
      <c r="C40" s="61" t="s">
        <v>67</v>
      </c>
      <c r="D40" s="61"/>
      <c r="E40" s="61"/>
      <c r="F40" s="61"/>
    </row>
    <row r="41" spans="1:6" ht="13.8" x14ac:dyDescent="0.25">
      <c r="A41" s="13"/>
      <c r="B41" s="3" t="s">
        <v>118</v>
      </c>
      <c r="C41" s="61"/>
      <c r="D41" s="61"/>
      <c r="E41" s="61"/>
      <c r="F41" s="61"/>
    </row>
    <row r="42" spans="1:6" ht="13.8" x14ac:dyDescent="0.25">
      <c r="B42" s="3"/>
      <c r="C42" s="61"/>
      <c r="D42" s="61"/>
      <c r="E42" s="61"/>
      <c r="F42" s="61"/>
    </row>
    <row r="43" spans="1:6" ht="13.8" x14ac:dyDescent="0.25">
      <c r="B43" s="3" t="s">
        <v>124</v>
      </c>
      <c r="C43" s="67" t="s">
        <v>116</v>
      </c>
      <c r="D43" s="61" t="s">
        <v>125</v>
      </c>
      <c r="E43" s="61"/>
      <c r="F43" s="61"/>
    </row>
    <row r="44" spans="1:6" ht="13.8" x14ac:dyDescent="0.25">
      <c r="B44" s="3" t="s">
        <v>121</v>
      </c>
      <c r="C44" s="61">
        <v>3500</v>
      </c>
      <c r="D44" s="61"/>
      <c r="E44" s="61"/>
      <c r="F44" s="61"/>
    </row>
    <row r="45" spans="1:6" ht="13.8" x14ac:dyDescent="0.25">
      <c r="B45" s="3" t="s">
        <v>122</v>
      </c>
      <c r="C45" s="61">
        <v>1850</v>
      </c>
      <c r="D45" s="61"/>
      <c r="E45" s="61"/>
      <c r="F45" s="61"/>
    </row>
    <row r="46" spans="1:6" ht="13.8" x14ac:dyDescent="0.25">
      <c r="B46" s="3" t="s">
        <v>127</v>
      </c>
      <c r="C46" s="61">
        <v>1668</v>
      </c>
      <c r="D46" s="61"/>
      <c r="E46" s="61"/>
      <c r="F46" s="61"/>
    </row>
    <row r="47" spans="1:6" ht="13.8" x14ac:dyDescent="0.25">
      <c r="B47" s="3"/>
      <c r="C47" s="61"/>
      <c r="D47" s="61"/>
      <c r="E47" s="61"/>
      <c r="F47" s="61"/>
    </row>
    <row r="48" spans="1:6" ht="13.8" x14ac:dyDescent="0.25">
      <c r="B48" s="3" t="s">
        <v>123</v>
      </c>
      <c r="C48" s="61"/>
      <c r="D48" s="61"/>
      <c r="E48" s="61"/>
      <c r="F48" s="61"/>
    </row>
    <row r="49" spans="2:6" ht="13.8" x14ac:dyDescent="0.25">
      <c r="B49" s="3" t="s">
        <v>128</v>
      </c>
      <c r="C49" s="61">
        <v>36430</v>
      </c>
      <c r="D49" s="61"/>
      <c r="E49" s="61"/>
      <c r="F49" s="61"/>
    </row>
    <row r="50" spans="2:6" ht="13.8" x14ac:dyDescent="0.25">
      <c r="B50" s="3" t="s">
        <v>129</v>
      </c>
      <c r="C50" s="61">
        <v>34493.49</v>
      </c>
      <c r="D50" s="61"/>
      <c r="E50" s="61"/>
      <c r="F50" s="61"/>
    </row>
    <row r="51" spans="2:6" ht="13.8" x14ac:dyDescent="0.25">
      <c r="B51" s="3" t="s">
        <v>130</v>
      </c>
      <c r="C51" s="61">
        <v>2000000</v>
      </c>
      <c r="D51" s="61"/>
      <c r="E51" s="61"/>
      <c r="F51" s="61"/>
    </row>
  </sheetData>
  <pageMargins left="0.7" right="0.7" top="0.75" bottom="0.75" header="0.3" footer="0.3"/>
  <pageSetup orientation="portrait" horizontalDpi="4294967295" verticalDpi="4294967295" r:id="rId1"/>
  <headerFooter>
    <oddHeader>&amp;C&amp;"Arial,Bold"&amp;12CITY OF THREE YEAR
FY 2016 - 2017 BUDGET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2"/>
  <sheetViews>
    <sheetView tabSelected="1" zoomScaleNormal="100" zoomScalePageLayoutView="50" workbookViewId="0">
      <selection activeCell="K37" sqref="K37:K48"/>
    </sheetView>
  </sheetViews>
  <sheetFormatPr defaultRowHeight="15.6" x14ac:dyDescent="0.3"/>
  <cols>
    <col min="1" max="1" width="9.77734375" style="1" customWidth="1"/>
    <col min="2" max="2" width="35.77734375" style="1" customWidth="1"/>
    <col min="3" max="4" width="15.77734375" customWidth="1"/>
    <col min="5" max="5" width="15.77734375" style="3" customWidth="1"/>
    <col min="6" max="6" width="15.77734375" customWidth="1"/>
    <col min="7" max="7" width="12.6640625" customWidth="1"/>
  </cols>
  <sheetData>
    <row r="1" spans="1:7" ht="14.4" customHeight="1" x14ac:dyDescent="0.25">
      <c r="A1" s="15" t="s">
        <v>0</v>
      </c>
      <c r="B1" s="16" t="s">
        <v>132</v>
      </c>
      <c r="C1" s="13"/>
      <c r="D1" s="13"/>
      <c r="E1" s="13"/>
      <c r="F1" s="13"/>
    </row>
    <row r="2" spans="1:7" ht="14.4" customHeight="1" x14ac:dyDescent="0.25">
      <c r="A2" s="15" t="s">
        <v>2</v>
      </c>
      <c r="B2" s="16"/>
      <c r="C2" s="13"/>
      <c r="D2" s="13"/>
      <c r="E2" s="12" t="s">
        <v>67</v>
      </c>
      <c r="F2" s="13"/>
    </row>
    <row r="3" spans="1:7" ht="14.4" customHeight="1" x14ac:dyDescent="0.25">
      <c r="A3" s="16"/>
      <c r="B3" s="16"/>
    </row>
    <row r="4" spans="1:7" ht="14.4" customHeight="1" x14ac:dyDescent="0.25">
      <c r="A4" s="16"/>
      <c r="B4" s="16"/>
      <c r="C4" s="10" t="s">
        <v>3</v>
      </c>
      <c r="D4" s="110" t="s">
        <v>68</v>
      </c>
      <c r="E4" s="11" t="s">
        <v>69</v>
      </c>
      <c r="F4" s="11" t="s">
        <v>68</v>
      </c>
    </row>
    <row r="5" spans="1:7" ht="14.4" customHeight="1" x14ac:dyDescent="0.25">
      <c r="A5" s="6" t="s">
        <v>36</v>
      </c>
      <c r="B5" s="13"/>
      <c r="C5" s="10" t="s">
        <v>197</v>
      </c>
      <c r="D5" s="110" t="s">
        <v>320</v>
      </c>
      <c r="E5" s="11" t="s">
        <v>319</v>
      </c>
      <c r="F5" s="11" t="s">
        <v>334</v>
      </c>
    </row>
    <row r="6" spans="1:7" ht="14.4" customHeight="1" x14ac:dyDescent="0.25">
      <c r="A6" s="301" t="s">
        <v>180</v>
      </c>
      <c r="B6" s="302"/>
      <c r="C6" s="19"/>
      <c r="D6" s="19"/>
      <c r="E6" s="19"/>
      <c r="F6" s="19"/>
    </row>
    <row r="7" spans="1:7" ht="14.4" customHeight="1" x14ac:dyDescent="0.25">
      <c r="A7" s="19" t="s">
        <v>4</v>
      </c>
      <c r="B7" s="19" t="s">
        <v>138</v>
      </c>
      <c r="C7" s="28">
        <v>325297</v>
      </c>
      <c r="D7" s="31">
        <v>310000</v>
      </c>
      <c r="E7" s="31">
        <v>315000</v>
      </c>
      <c r="F7" s="31">
        <v>315000</v>
      </c>
    </row>
    <row r="8" spans="1:7" ht="15" customHeight="1" x14ac:dyDescent="0.25">
      <c r="A8" s="30" t="s">
        <v>43</v>
      </c>
      <c r="B8" s="19" t="s">
        <v>44</v>
      </c>
      <c r="C8" s="31">
        <v>0</v>
      </c>
      <c r="D8" s="29">
        <v>6800</v>
      </c>
      <c r="E8" s="29">
        <v>4000</v>
      </c>
      <c r="F8" s="29">
        <v>5000</v>
      </c>
    </row>
    <row r="9" spans="1:7" ht="13.95" customHeight="1" x14ac:dyDescent="0.25">
      <c r="A9" s="30" t="s">
        <v>55</v>
      </c>
      <c r="B9" s="19" t="s">
        <v>56</v>
      </c>
      <c r="C9" s="31">
        <v>1393</v>
      </c>
      <c r="D9" s="29">
        <v>1475</v>
      </c>
      <c r="E9" s="29">
        <v>1000</v>
      </c>
      <c r="F9" s="29">
        <v>1000</v>
      </c>
    </row>
    <row r="10" spans="1:7" ht="14.4" customHeight="1" x14ac:dyDescent="0.25">
      <c r="A10" s="19" t="s">
        <v>5</v>
      </c>
      <c r="B10" s="19" t="s">
        <v>6</v>
      </c>
      <c r="C10" s="31">
        <v>242315</v>
      </c>
      <c r="D10" s="31">
        <v>230000</v>
      </c>
      <c r="E10" s="31">
        <v>235000</v>
      </c>
      <c r="F10" s="31">
        <v>245000</v>
      </c>
    </row>
    <row r="11" spans="1:7" ht="14.4" customHeight="1" x14ac:dyDescent="0.25">
      <c r="A11" s="19" t="s">
        <v>7</v>
      </c>
      <c r="B11" s="19" t="s">
        <v>8</v>
      </c>
      <c r="C11" s="31">
        <v>26309</v>
      </c>
      <c r="D11" s="29">
        <v>24700</v>
      </c>
      <c r="E11" s="29">
        <v>25000</v>
      </c>
      <c r="F11" s="29">
        <v>26000</v>
      </c>
    </row>
    <row r="12" spans="1:7" ht="14.4" customHeight="1" x14ac:dyDescent="0.25">
      <c r="A12" s="30" t="s">
        <v>51</v>
      </c>
      <c r="B12" s="19" t="s">
        <v>66</v>
      </c>
      <c r="C12" s="31">
        <v>112224</v>
      </c>
      <c r="D12" s="29">
        <v>100000</v>
      </c>
      <c r="E12" s="29">
        <v>110000</v>
      </c>
      <c r="F12" s="29">
        <v>110000</v>
      </c>
    </row>
    <row r="13" spans="1:7" ht="14.4" customHeight="1" x14ac:dyDescent="0.25">
      <c r="A13" s="83">
        <v>33594</v>
      </c>
      <c r="B13" s="19" t="s">
        <v>179</v>
      </c>
      <c r="C13" s="34">
        <v>2822</v>
      </c>
      <c r="D13" s="29">
        <v>5000</v>
      </c>
      <c r="E13" s="29">
        <v>3200</v>
      </c>
      <c r="F13" s="29">
        <v>3500</v>
      </c>
      <c r="G13" s="2"/>
    </row>
    <row r="14" spans="1:7" ht="14.4" customHeight="1" x14ac:dyDescent="0.25">
      <c r="A14" s="30" t="s">
        <v>64</v>
      </c>
      <c r="B14" s="19" t="s">
        <v>65</v>
      </c>
      <c r="C14" s="31">
        <v>0</v>
      </c>
      <c r="D14" s="29">
        <v>0</v>
      </c>
      <c r="E14" s="29">
        <v>0</v>
      </c>
      <c r="F14" s="29"/>
    </row>
    <row r="15" spans="1:7" ht="14.4" customHeight="1" x14ac:dyDescent="0.25">
      <c r="A15" s="30"/>
      <c r="B15" s="19"/>
      <c r="C15" s="31"/>
      <c r="D15" s="27"/>
      <c r="E15" s="29"/>
      <c r="F15" s="27"/>
    </row>
    <row r="16" spans="1:7" ht="14.4" customHeight="1" x14ac:dyDescent="0.25">
      <c r="A16" s="19"/>
      <c r="B16" s="40" t="s">
        <v>9</v>
      </c>
      <c r="C16" s="95">
        <f>SUM(C7:C14)</f>
        <v>710360</v>
      </c>
      <c r="D16" s="95">
        <f>SUM(D7:D14)</f>
        <v>677975</v>
      </c>
      <c r="E16" s="95">
        <f>SUM(E7:E14)</f>
        <v>693200</v>
      </c>
      <c r="F16" s="95">
        <f>SUM(F7:F14)</f>
        <v>705500</v>
      </c>
    </row>
    <row r="17" spans="1:7" ht="14.4" customHeight="1" x14ac:dyDescent="0.25">
      <c r="A17" s="19"/>
      <c r="B17" s="19"/>
      <c r="C17" s="32"/>
      <c r="D17" s="32"/>
      <c r="E17" s="32"/>
      <c r="F17" s="32"/>
    </row>
    <row r="18" spans="1:7" ht="14.4" customHeight="1" x14ac:dyDescent="0.25">
      <c r="A18" s="301" t="s">
        <v>143</v>
      </c>
      <c r="B18" s="302"/>
      <c r="C18" s="28"/>
      <c r="D18" s="27"/>
      <c r="E18" s="27"/>
      <c r="F18" s="27"/>
    </row>
    <row r="19" spans="1:7" ht="14.4" customHeight="1" x14ac:dyDescent="0.25">
      <c r="A19" s="26">
        <v>32210</v>
      </c>
      <c r="B19" s="19" t="s">
        <v>45</v>
      </c>
      <c r="C19" s="34">
        <v>300</v>
      </c>
      <c r="D19" s="27">
        <v>300</v>
      </c>
      <c r="E19" s="27">
        <v>600</v>
      </c>
      <c r="F19" s="27">
        <v>300</v>
      </c>
    </row>
    <row r="20" spans="1:7" ht="14.4" customHeight="1" x14ac:dyDescent="0.25">
      <c r="A20" s="19"/>
      <c r="B20" s="40" t="s">
        <v>72</v>
      </c>
      <c r="C20" s="96">
        <f>SUM(C19:C19)</f>
        <v>300</v>
      </c>
      <c r="D20" s="96">
        <f>SUM(D19)</f>
        <v>300</v>
      </c>
      <c r="E20" s="96">
        <f>SUM(E19)</f>
        <v>600</v>
      </c>
      <c r="F20" s="96">
        <f>SUM(F19)</f>
        <v>300</v>
      </c>
    </row>
    <row r="21" spans="1:7" ht="14.4" customHeight="1" x14ac:dyDescent="0.25">
      <c r="A21" s="19"/>
      <c r="B21" s="19"/>
      <c r="C21" s="19"/>
      <c r="D21" s="27"/>
      <c r="E21" s="33"/>
      <c r="F21" s="27"/>
    </row>
    <row r="22" spans="1:7" ht="14.4" customHeight="1" x14ac:dyDescent="0.25">
      <c r="A22" s="301" t="s">
        <v>10</v>
      </c>
      <c r="B22" s="302"/>
      <c r="C22" s="34"/>
      <c r="D22" s="27"/>
      <c r="E22" s="33"/>
      <c r="F22" s="27"/>
    </row>
    <row r="23" spans="1:7" ht="14.4" customHeight="1" x14ac:dyDescent="0.25">
      <c r="A23" s="19" t="s">
        <v>12</v>
      </c>
      <c r="B23" s="19" t="s">
        <v>13</v>
      </c>
      <c r="C23" s="34">
        <v>230522</v>
      </c>
      <c r="D23" s="29">
        <v>213000</v>
      </c>
      <c r="E23" s="29">
        <v>215000</v>
      </c>
      <c r="F23" s="29">
        <v>225000</v>
      </c>
      <c r="G23" s="2"/>
    </row>
    <row r="24" spans="1:7" ht="14.4" customHeight="1" x14ac:dyDescent="0.25">
      <c r="A24" s="26">
        <v>33511</v>
      </c>
      <c r="B24" s="19" t="s">
        <v>50</v>
      </c>
      <c r="C24" s="34">
        <v>199</v>
      </c>
      <c r="D24" s="29">
        <v>200</v>
      </c>
      <c r="E24" s="29">
        <v>200</v>
      </c>
      <c r="F24" s="29">
        <v>200</v>
      </c>
      <c r="G24" s="2"/>
    </row>
    <row r="25" spans="1:7" ht="14.4" customHeight="1" x14ac:dyDescent="0.25">
      <c r="A25" s="30" t="s">
        <v>57</v>
      </c>
      <c r="B25" s="19" t="s">
        <v>58</v>
      </c>
      <c r="C25" s="34">
        <v>0</v>
      </c>
      <c r="D25" s="29">
        <v>0</v>
      </c>
      <c r="E25" s="29">
        <v>0</v>
      </c>
      <c r="F25" s="29"/>
      <c r="G25" s="2"/>
    </row>
    <row r="26" spans="1:7" ht="14.4" customHeight="1" x14ac:dyDescent="0.25">
      <c r="A26" s="30" t="s">
        <v>46</v>
      </c>
      <c r="B26" s="19" t="s">
        <v>11</v>
      </c>
      <c r="C26" s="34">
        <v>23003</v>
      </c>
      <c r="D26" s="29">
        <v>15500</v>
      </c>
      <c r="E26" s="29">
        <v>15000</v>
      </c>
      <c r="F26" s="29">
        <v>18000</v>
      </c>
      <c r="G26" s="2"/>
    </row>
    <row r="27" spans="1:7" ht="14.4" customHeight="1" x14ac:dyDescent="0.25">
      <c r="A27" s="83">
        <v>33593</v>
      </c>
      <c r="B27" s="19" t="s">
        <v>150</v>
      </c>
      <c r="C27" s="34">
        <v>3566</v>
      </c>
      <c r="D27" s="29">
        <v>4700</v>
      </c>
      <c r="E27" s="29">
        <v>3000</v>
      </c>
      <c r="F27" s="29">
        <v>3500</v>
      </c>
      <c r="G27" s="2"/>
    </row>
    <row r="28" spans="1:7" ht="14.4" customHeight="1" x14ac:dyDescent="0.25">
      <c r="A28" s="83">
        <v>33558</v>
      </c>
      <c r="B28" s="19" t="s">
        <v>331</v>
      </c>
      <c r="C28" s="34">
        <v>0</v>
      </c>
      <c r="D28" s="29">
        <v>900</v>
      </c>
      <c r="E28" s="29">
        <v>500</v>
      </c>
      <c r="F28" s="29">
        <v>500</v>
      </c>
      <c r="G28" s="2"/>
    </row>
    <row r="29" spans="1:7" ht="15" customHeight="1" x14ac:dyDescent="0.25">
      <c r="A29" s="83"/>
      <c r="B29" s="19"/>
      <c r="C29" s="34"/>
      <c r="D29" s="27"/>
      <c r="E29" s="36"/>
      <c r="F29" s="27"/>
      <c r="G29" s="2"/>
    </row>
    <row r="30" spans="1:7" ht="14.4" customHeight="1" x14ac:dyDescent="0.25">
      <c r="A30" s="37"/>
      <c r="B30" s="97" t="s">
        <v>14</v>
      </c>
      <c r="C30" s="98">
        <f>SUM(C23:C28)</f>
        <v>257290</v>
      </c>
      <c r="D30" s="96">
        <f>SUM(D23:D28)</f>
        <v>234300</v>
      </c>
      <c r="E30" s="96">
        <f>SUM(E23:E28)</f>
        <v>233700</v>
      </c>
      <c r="F30" s="96">
        <f>SUM(F23:F28)</f>
        <v>247200</v>
      </c>
    </row>
    <row r="31" spans="1:7" ht="14.4" customHeight="1" x14ac:dyDescent="0.25">
      <c r="A31" s="37"/>
      <c r="B31" s="97"/>
      <c r="C31" s="98"/>
      <c r="D31" s="96"/>
      <c r="E31" s="96"/>
      <c r="F31" s="96"/>
    </row>
    <row r="32" spans="1:7" ht="15" customHeight="1" x14ac:dyDescent="0.25">
      <c r="A32" s="304" t="s">
        <v>139</v>
      </c>
      <c r="B32" s="305"/>
      <c r="C32" s="34"/>
      <c r="D32" s="35"/>
      <c r="E32" s="35"/>
      <c r="F32" s="35"/>
    </row>
    <row r="33" spans="1:11" ht="14.4" customHeight="1" x14ac:dyDescent="0.25">
      <c r="A33" s="83">
        <v>35160</v>
      </c>
      <c r="B33" s="37" t="s">
        <v>140</v>
      </c>
      <c r="C33" s="34">
        <v>0</v>
      </c>
      <c r="D33" s="34">
        <v>200</v>
      </c>
      <c r="E33" s="34">
        <v>50</v>
      </c>
      <c r="F33" s="34">
        <v>50</v>
      </c>
    </row>
    <row r="34" spans="1:11" ht="14.4" customHeight="1" x14ac:dyDescent="0.25">
      <c r="A34" s="37"/>
      <c r="B34" s="97" t="s">
        <v>141</v>
      </c>
      <c r="C34" s="99">
        <f>SUM(C33)</f>
        <v>0</v>
      </c>
      <c r="D34" s="99">
        <f>SUM(D33)</f>
        <v>200</v>
      </c>
      <c r="E34" s="99">
        <f>SUM(E33)</f>
        <v>50</v>
      </c>
      <c r="F34" s="99">
        <f>SUM(F33)</f>
        <v>50</v>
      </c>
    </row>
    <row r="35" spans="1:11" ht="14.4" customHeight="1" x14ac:dyDescent="0.25">
      <c r="A35" s="37"/>
      <c r="B35" s="37"/>
      <c r="C35" s="19"/>
      <c r="D35" s="27"/>
      <c r="E35" s="33"/>
      <c r="F35" s="27"/>
    </row>
    <row r="36" spans="1:11" s="81" customFormat="1" ht="14.4" customHeight="1" x14ac:dyDescent="0.25">
      <c r="A36" s="304" t="s">
        <v>171</v>
      </c>
      <c r="B36" s="305"/>
      <c r="C36" s="19"/>
      <c r="D36" s="33"/>
      <c r="E36" s="33"/>
      <c r="F36" s="33"/>
    </row>
    <row r="37" spans="1:11" ht="14.4" customHeight="1" x14ac:dyDescent="0.25">
      <c r="A37" s="163">
        <v>34740</v>
      </c>
      <c r="B37" s="164" t="s">
        <v>336</v>
      </c>
      <c r="C37" s="165">
        <v>5435</v>
      </c>
      <c r="D37" s="166">
        <v>5000</v>
      </c>
      <c r="E37" s="166">
        <v>5000</v>
      </c>
      <c r="F37" s="166">
        <v>6000</v>
      </c>
    </row>
    <row r="38" spans="1:11" ht="14.4" customHeight="1" x14ac:dyDescent="0.25">
      <c r="A38" s="163"/>
      <c r="B38" s="164" t="s">
        <v>337</v>
      </c>
      <c r="C38" s="165">
        <v>3368</v>
      </c>
      <c r="D38" s="166">
        <v>0</v>
      </c>
      <c r="E38" s="166">
        <v>0</v>
      </c>
      <c r="F38" s="166">
        <v>0</v>
      </c>
    </row>
    <row r="39" spans="1:11" s="81" customFormat="1" ht="14.4" customHeight="1" x14ac:dyDescent="0.25">
      <c r="A39" s="26"/>
      <c r="B39" s="37"/>
      <c r="C39" s="34"/>
      <c r="D39" s="126"/>
      <c r="E39" s="104"/>
      <c r="F39" s="126"/>
    </row>
    <row r="40" spans="1:11" s="81" customFormat="1" ht="14.4" customHeight="1" x14ac:dyDescent="0.25">
      <c r="A40" s="26"/>
      <c r="B40" s="97" t="s">
        <v>145</v>
      </c>
      <c r="C40" s="99">
        <f>SUM(C37:C39)</f>
        <v>8803</v>
      </c>
      <c r="D40" s="99">
        <f>SUM(D37:D39)</f>
        <v>5000</v>
      </c>
      <c r="E40" s="99">
        <f>SUM(E37:E39)</f>
        <v>5000</v>
      </c>
      <c r="F40" s="99">
        <f>SUM(F37:F39)</f>
        <v>6000</v>
      </c>
    </row>
    <row r="41" spans="1:11" ht="14.4" customHeight="1" x14ac:dyDescent="0.25">
      <c r="A41" s="26"/>
      <c r="B41" s="37"/>
      <c r="C41" s="19"/>
      <c r="D41" s="27"/>
      <c r="E41" s="33"/>
      <c r="F41" s="27"/>
    </row>
    <row r="42" spans="1:11" ht="14.4" customHeight="1" x14ac:dyDescent="0.25">
      <c r="A42" s="301" t="s">
        <v>15</v>
      </c>
      <c r="B42" s="302"/>
      <c r="C42" s="19"/>
      <c r="D42" s="27"/>
      <c r="E42" s="19"/>
      <c r="F42" s="27"/>
    </row>
    <row r="43" spans="1:11" ht="14.4" customHeight="1" x14ac:dyDescent="0.25">
      <c r="A43" s="19" t="s">
        <v>16</v>
      </c>
      <c r="B43" s="19" t="s">
        <v>168</v>
      </c>
      <c r="C43" s="23">
        <v>22775</v>
      </c>
      <c r="D43" s="162">
        <v>24000</v>
      </c>
      <c r="E43" s="162">
        <v>12000</v>
      </c>
      <c r="F43" s="162">
        <v>6000</v>
      </c>
    </row>
    <row r="44" spans="1:11" ht="14.4" customHeight="1" x14ac:dyDescent="0.25">
      <c r="A44" s="19" t="s">
        <v>18</v>
      </c>
      <c r="B44" s="19" t="s">
        <v>203</v>
      </c>
      <c r="C44" s="34">
        <v>21570</v>
      </c>
      <c r="D44" s="38">
        <v>10000</v>
      </c>
      <c r="E44" s="38">
        <v>1500</v>
      </c>
      <c r="F44" s="38">
        <v>1500</v>
      </c>
    </row>
    <row r="45" spans="1:11" ht="15" customHeight="1" x14ac:dyDescent="0.25">
      <c r="A45" s="19"/>
      <c r="B45" s="19"/>
      <c r="C45" s="34"/>
      <c r="D45" s="27"/>
      <c r="E45" s="74"/>
      <c r="F45" s="27"/>
      <c r="K45" s="295"/>
    </row>
    <row r="46" spans="1:11" ht="14.4" customHeight="1" x14ac:dyDescent="0.25">
      <c r="A46" s="19"/>
      <c r="B46" s="40" t="s">
        <v>19</v>
      </c>
      <c r="C46" s="99">
        <f>SUM(C43:C44)</f>
        <v>44345</v>
      </c>
      <c r="D46" s="99">
        <f>SUM(D43:D44)</f>
        <v>34000</v>
      </c>
      <c r="E46" s="99">
        <f>SUM(E43:E44)</f>
        <v>13500</v>
      </c>
      <c r="F46" s="99">
        <f>SUM(F43:F44)</f>
        <v>7500</v>
      </c>
    </row>
    <row r="47" spans="1:11" ht="14.4" customHeight="1" x14ac:dyDescent="0.25">
      <c r="A47" s="19"/>
      <c r="B47" s="19"/>
      <c r="C47" s="23"/>
      <c r="D47" s="54"/>
      <c r="E47" s="39"/>
      <c r="F47" s="54"/>
    </row>
    <row r="48" spans="1:11" ht="14.4" customHeight="1" x14ac:dyDescent="0.25">
      <c r="A48" s="19"/>
      <c r="B48" s="19"/>
      <c r="C48" s="19"/>
      <c r="D48" s="27"/>
      <c r="E48" s="19"/>
      <c r="F48" s="27"/>
    </row>
    <row r="49" spans="1:6" ht="14.4" customHeight="1" x14ac:dyDescent="0.25">
      <c r="A49" s="93" t="s">
        <v>20</v>
      </c>
      <c r="B49" s="40"/>
      <c r="C49" s="94">
        <f>SUM(C16+C20+C30+C34+C40+C46)</f>
        <v>1021098</v>
      </c>
      <c r="D49" s="139">
        <f>SUM(D16+D20+D30+D34+D40+D46)</f>
        <v>951775</v>
      </c>
      <c r="E49" s="94">
        <f>SUM(E16+E20+E30+E34+E40+E46)</f>
        <v>946050</v>
      </c>
      <c r="F49" s="139">
        <f>SUM(F16+F20+F30+F34+F40+F46)</f>
        <v>966550</v>
      </c>
    </row>
    <row r="50" spans="1:6" ht="13.2" x14ac:dyDescent="0.25">
      <c r="A50" s="40"/>
      <c r="B50" s="19"/>
      <c r="C50" s="19"/>
      <c r="D50" s="19"/>
      <c r="E50" s="19"/>
      <c r="F50" s="19"/>
    </row>
    <row r="51" spans="1:6" ht="13.2" x14ac:dyDescent="0.25">
      <c r="A51" s="13"/>
      <c r="B51" s="13"/>
      <c r="C51" s="13"/>
      <c r="D51" s="13"/>
      <c r="E51" s="13"/>
      <c r="F51" s="13"/>
    </row>
    <row r="52" spans="1:6" ht="13.8" x14ac:dyDescent="0.25">
      <c r="A52" s="303"/>
      <c r="B52" s="303"/>
      <c r="C52" s="303"/>
      <c r="D52" s="303"/>
      <c r="E52" s="303"/>
      <c r="F52" s="303"/>
    </row>
    <row r="53" spans="1:6" hidden="1" x14ac:dyDescent="0.3"/>
    <row r="54" spans="1:6" hidden="1" x14ac:dyDescent="0.3"/>
    <row r="55" spans="1:6" hidden="1" x14ac:dyDescent="0.3"/>
    <row r="57" spans="1:6" ht="15.6" customHeight="1" x14ac:dyDescent="0.3"/>
    <row r="59" spans="1:6" ht="13.2" hidden="1" x14ac:dyDescent="0.25">
      <c r="A59"/>
      <c r="B59"/>
      <c r="E59"/>
    </row>
    <row r="60" spans="1:6" hidden="1" x14ac:dyDescent="0.3">
      <c r="B60"/>
      <c r="C60" s="1"/>
      <c r="D60" s="1" t="s">
        <v>135</v>
      </c>
      <c r="E60"/>
    </row>
    <row r="61" spans="1:6" x14ac:dyDescent="0.3">
      <c r="B61"/>
      <c r="E61"/>
    </row>
    <row r="62" spans="1:6" hidden="1" x14ac:dyDescent="0.3"/>
  </sheetData>
  <mergeCells count="7">
    <mergeCell ref="A6:B6"/>
    <mergeCell ref="A52:F52"/>
    <mergeCell ref="A18:B18"/>
    <mergeCell ref="A22:B22"/>
    <mergeCell ref="A32:B32"/>
    <mergeCell ref="A36:B36"/>
    <mergeCell ref="A42:B42"/>
  </mergeCells>
  <phoneticPr fontId="0" type="noConversion"/>
  <pageMargins left="1" right="0.5" top="1" bottom="1" header="0.5" footer="0.5"/>
  <pageSetup scale="85" fitToHeight="7" orientation="portrait" r:id="rId1"/>
  <headerFooter alignWithMargins="0">
    <oddHeader xml:space="preserve">&amp;C&amp;"Arial,Bold"&amp;12CITY OF THREE WAY
FY 2025 - 2026 BUDGET
&amp;R
</oddHeader>
    <oddFooter>&amp;C&amp;12      Page 2 of 6</oddFooter>
  </headerFooter>
  <ignoredErrors>
    <ignoredError sqref="E4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9"/>
  <sheetViews>
    <sheetView zoomScaleNormal="100" zoomScaleSheetLayoutView="100" workbookViewId="0">
      <selection sqref="A1:C1"/>
    </sheetView>
  </sheetViews>
  <sheetFormatPr defaultRowHeight="13.8" x14ac:dyDescent="0.25"/>
  <cols>
    <col min="1" max="1" width="7.6640625" style="7" customWidth="1"/>
    <col min="2" max="2" width="10" style="7" customWidth="1"/>
    <col min="3" max="3" width="52.33203125" style="3" customWidth="1"/>
    <col min="4" max="4" width="15.77734375" customWidth="1"/>
    <col min="5" max="5" width="16.6640625" customWidth="1"/>
    <col min="6" max="6" width="15.77734375" customWidth="1"/>
    <col min="7" max="7" width="17.33203125" customWidth="1"/>
    <col min="8" max="8" width="10" bestFit="1" customWidth="1"/>
  </cols>
  <sheetData>
    <row r="1" spans="1:7" x14ac:dyDescent="0.25">
      <c r="A1" s="307" t="s">
        <v>167</v>
      </c>
      <c r="B1" s="307"/>
      <c r="C1" s="307"/>
    </row>
    <row r="2" spans="1:7" ht="14.4" customHeight="1" x14ac:dyDescent="0.25">
      <c r="A2" s="5" t="s">
        <v>2</v>
      </c>
      <c r="B2" s="5"/>
    </row>
    <row r="3" spans="1:7" ht="14.4" customHeight="1" x14ac:dyDescent="0.25">
      <c r="A3" s="5">
        <v>110</v>
      </c>
      <c r="D3" s="4" t="s">
        <v>3</v>
      </c>
      <c r="E3" s="137" t="s">
        <v>70</v>
      </c>
      <c r="F3" s="138" t="s">
        <v>69</v>
      </c>
      <c r="G3" s="138" t="s">
        <v>70</v>
      </c>
    </row>
    <row r="4" spans="1:7" ht="14.4" customHeight="1" x14ac:dyDescent="0.25">
      <c r="C4" s="6" t="s">
        <v>21</v>
      </c>
      <c r="D4" s="4" t="s">
        <v>197</v>
      </c>
      <c r="E4" s="4" t="s">
        <v>320</v>
      </c>
      <c r="F4" s="8" t="s">
        <v>319</v>
      </c>
      <c r="G4" s="8" t="s">
        <v>334</v>
      </c>
    </row>
    <row r="5" spans="1:7" ht="15.6" customHeight="1" x14ac:dyDescent="0.25">
      <c r="A5" s="5">
        <v>41000</v>
      </c>
      <c r="B5" s="84"/>
      <c r="C5" s="118" t="s">
        <v>22</v>
      </c>
      <c r="D5" s="27"/>
      <c r="E5" s="27"/>
      <c r="F5" s="27"/>
      <c r="G5" s="27"/>
    </row>
    <row r="6" spans="1:7" ht="14.4" customHeight="1" x14ac:dyDescent="0.25">
      <c r="B6" s="41">
        <v>111</v>
      </c>
      <c r="C6" s="24" t="s">
        <v>52</v>
      </c>
      <c r="D6" s="25"/>
      <c r="E6" s="42"/>
      <c r="F6" s="25"/>
      <c r="G6" s="25"/>
    </row>
    <row r="7" spans="1:7" ht="14.4" customHeight="1" x14ac:dyDescent="0.25">
      <c r="B7" s="41"/>
      <c r="C7" s="24" t="s">
        <v>74</v>
      </c>
      <c r="D7" s="42">
        <v>0</v>
      </c>
      <c r="E7" s="25">
        <v>0</v>
      </c>
      <c r="F7" s="25">
        <v>0</v>
      </c>
      <c r="G7" s="25">
        <v>0</v>
      </c>
    </row>
    <row r="8" spans="1:7" ht="15" customHeight="1" x14ac:dyDescent="0.25">
      <c r="B8" s="41"/>
      <c r="C8" s="24" t="s">
        <v>73</v>
      </c>
      <c r="D8" s="42">
        <v>45000</v>
      </c>
      <c r="E8" s="42">
        <v>45000</v>
      </c>
      <c r="F8" s="42">
        <v>45000</v>
      </c>
      <c r="G8" s="42">
        <v>45000</v>
      </c>
    </row>
    <row r="9" spans="1:7" ht="14.4" customHeight="1" x14ac:dyDescent="0.25">
      <c r="B9" s="41"/>
      <c r="C9" s="24" t="s">
        <v>75</v>
      </c>
      <c r="D9" s="42">
        <v>7200</v>
      </c>
      <c r="E9" s="42">
        <v>7200</v>
      </c>
      <c r="F9" s="42">
        <v>7200</v>
      </c>
      <c r="G9" s="42">
        <v>7200</v>
      </c>
    </row>
    <row r="10" spans="1:7" ht="14.4" customHeight="1" x14ac:dyDescent="0.25">
      <c r="B10" s="41"/>
      <c r="C10" s="24" t="s">
        <v>76</v>
      </c>
      <c r="D10" s="42">
        <v>35822</v>
      </c>
      <c r="E10" s="42">
        <v>42732</v>
      </c>
      <c r="F10" s="42">
        <v>41429</v>
      </c>
      <c r="G10" s="42">
        <v>43086</v>
      </c>
    </row>
    <row r="11" spans="1:7" ht="14.4" customHeight="1" x14ac:dyDescent="0.25">
      <c r="B11" s="41"/>
      <c r="C11" s="24" t="s">
        <v>165</v>
      </c>
      <c r="D11" s="42">
        <v>2940</v>
      </c>
      <c r="E11" s="42">
        <v>2940</v>
      </c>
      <c r="F11" s="42">
        <v>1225</v>
      </c>
      <c r="G11" s="42">
        <v>0</v>
      </c>
    </row>
    <row r="12" spans="1:7" ht="14.4" customHeight="1" x14ac:dyDescent="0.25">
      <c r="B12" s="41">
        <v>141</v>
      </c>
      <c r="C12" s="24" t="s">
        <v>23</v>
      </c>
      <c r="D12" s="42"/>
      <c r="E12" s="42"/>
      <c r="F12" s="42"/>
      <c r="G12" s="42"/>
    </row>
    <row r="13" spans="1:7" ht="14.4" customHeight="1" x14ac:dyDescent="0.25">
      <c r="B13" s="41"/>
      <c r="C13" s="24" t="s">
        <v>77</v>
      </c>
      <c r="D13" s="42">
        <v>0</v>
      </c>
      <c r="E13" s="42">
        <v>0</v>
      </c>
      <c r="F13" s="42">
        <v>0</v>
      </c>
      <c r="G13" s="42">
        <v>0</v>
      </c>
    </row>
    <row r="14" spans="1:7" ht="14.4" customHeight="1" x14ac:dyDescent="0.25">
      <c r="B14" s="41"/>
      <c r="C14" s="24" t="s">
        <v>78</v>
      </c>
      <c r="D14" s="42">
        <v>3443</v>
      </c>
      <c r="E14" s="42">
        <v>3443</v>
      </c>
      <c r="F14" s="42">
        <v>3443</v>
      </c>
      <c r="G14" s="42">
        <v>3443</v>
      </c>
    </row>
    <row r="15" spans="1:7" ht="14.4" customHeight="1" x14ac:dyDescent="0.25">
      <c r="B15" s="41"/>
      <c r="C15" s="24" t="s">
        <v>80</v>
      </c>
      <c r="D15" s="42">
        <v>551</v>
      </c>
      <c r="E15" s="42">
        <v>551</v>
      </c>
      <c r="F15" s="42">
        <v>551</v>
      </c>
      <c r="G15" s="42">
        <v>551</v>
      </c>
    </row>
    <row r="16" spans="1:7" ht="14.4" customHeight="1" x14ac:dyDescent="0.25">
      <c r="B16" s="41"/>
      <c r="C16" s="24" t="s">
        <v>79</v>
      </c>
      <c r="D16" s="42">
        <v>2965</v>
      </c>
      <c r="E16" s="42">
        <f>E10*0.075</f>
        <v>3204.9</v>
      </c>
      <c r="F16" s="42">
        <v>3205</v>
      </c>
      <c r="G16" s="42">
        <f>G10*0.075</f>
        <v>3231.45</v>
      </c>
    </row>
    <row r="17" spans="2:8" ht="14.4" customHeight="1" x14ac:dyDescent="0.25">
      <c r="B17" s="41">
        <v>211</v>
      </c>
      <c r="C17" s="24" t="s">
        <v>24</v>
      </c>
      <c r="D17" s="42">
        <v>411</v>
      </c>
      <c r="E17" s="145">
        <v>400</v>
      </c>
      <c r="F17" s="145">
        <v>400</v>
      </c>
      <c r="G17" s="145">
        <v>500</v>
      </c>
    </row>
    <row r="18" spans="2:8" ht="14.4" customHeight="1" x14ac:dyDescent="0.25">
      <c r="B18" s="41">
        <v>231</v>
      </c>
      <c r="C18" s="24" t="s">
        <v>25</v>
      </c>
      <c r="D18" s="42">
        <v>2203</v>
      </c>
      <c r="E18" s="42">
        <v>3500</v>
      </c>
      <c r="F18" s="42">
        <v>2000</v>
      </c>
      <c r="G18" s="42">
        <v>3000</v>
      </c>
    </row>
    <row r="19" spans="2:8" ht="14.4" customHeight="1" x14ac:dyDescent="0.25">
      <c r="B19" s="41">
        <v>235</v>
      </c>
      <c r="C19" s="24" t="s">
        <v>26</v>
      </c>
      <c r="D19" s="42">
        <v>1295</v>
      </c>
      <c r="E19" s="42">
        <v>2000</v>
      </c>
      <c r="F19" s="42">
        <v>2000</v>
      </c>
      <c r="G19" s="42">
        <v>2000</v>
      </c>
    </row>
    <row r="20" spans="2:8" ht="14.4" customHeight="1" x14ac:dyDescent="0.25">
      <c r="B20" s="41">
        <v>245</v>
      </c>
      <c r="C20" s="24" t="s">
        <v>27</v>
      </c>
      <c r="D20" s="42">
        <v>4902</v>
      </c>
      <c r="E20" s="42">
        <v>5000</v>
      </c>
      <c r="F20" s="42">
        <v>6000</v>
      </c>
      <c r="G20" s="42">
        <v>6500</v>
      </c>
    </row>
    <row r="21" spans="2:8" ht="14.4" customHeight="1" x14ac:dyDescent="0.25">
      <c r="B21" s="41">
        <v>252</v>
      </c>
      <c r="C21" s="24" t="s">
        <v>71</v>
      </c>
      <c r="D21" s="42">
        <v>11995</v>
      </c>
      <c r="E21" s="42">
        <v>15000</v>
      </c>
      <c r="F21" s="42">
        <v>12000</v>
      </c>
      <c r="G21" s="42">
        <v>20000</v>
      </c>
      <c r="H21" s="13"/>
    </row>
    <row r="22" spans="2:8" ht="14.4" customHeight="1" x14ac:dyDescent="0.25">
      <c r="B22" s="41">
        <v>253</v>
      </c>
      <c r="C22" s="24" t="s">
        <v>47</v>
      </c>
      <c r="D22" s="42">
        <v>5150</v>
      </c>
      <c r="E22" s="42">
        <v>9900</v>
      </c>
      <c r="F22" s="42">
        <v>9900</v>
      </c>
      <c r="G22" s="42">
        <v>13000</v>
      </c>
    </row>
    <row r="23" spans="2:8" ht="14.4" customHeight="1" x14ac:dyDescent="0.25">
      <c r="B23" s="41">
        <v>254</v>
      </c>
      <c r="C23" s="24" t="s">
        <v>82</v>
      </c>
      <c r="D23" s="42">
        <v>100000</v>
      </c>
      <c r="E23" s="42">
        <v>100000</v>
      </c>
      <c r="F23" s="42">
        <v>100000</v>
      </c>
      <c r="G23" s="42">
        <v>100000</v>
      </c>
    </row>
    <row r="24" spans="2:8" ht="14.4" customHeight="1" x14ac:dyDescent="0.25">
      <c r="B24" s="44">
        <v>255</v>
      </c>
      <c r="C24" s="24" t="s">
        <v>154</v>
      </c>
      <c r="D24" s="42">
        <v>17836</v>
      </c>
      <c r="E24" s="42">
        <v>21000</v>
      </c>
      <c r="F24" s="42">
        <v>17500</v>
      </c>
      <c r="G24" s="42">
        <v>40000</v>
      </c>
      <c r="H24" s="13"/>
    </row>
    <row r="25" spans="2:8" ht="14.4" customHeight="1" x14ac:dyDescent="0.25">
      <c r="B25" s="41">
        <v>257</v>
      </c>
      <c r="C25" s="24" t="s">
        <v>155</v>
      </c>
      <c r="D25" s="42">
        <v>2000</v>
      </c>
      <c r="E25" s="42">
        <v>2500</v>
      </c>
      <c r="F25" s="42">
        <v>2000</v>
      </c>
      <c r="G25" s="42">
        <v>3000</v>
      </c>
    </row>
    <row r="26" spans="2:8" ht="14.4" customHeight="1" x14ac:dyDescent="0.25">
      <c r="B26" s="41">
        <v>280</v>
      </c>
      <c r="C26" s="24" t="s">
        <v>48</v>
      </c>
      <c r="D26" s="42">
        <v>13786</v>
      </c>
      <c r="E26" s="42">
        <v>15000</v>
      </c>
      <c r="F26" s="42">
        <v>14000</v>
      </c>
      <c r="G26" s="42">
        <v>20000</v>
      </c>
    </row>
    <row r="27" spans="2:8" ht="14.4" customHeight="1" x14ac:dyDescent="0.25">
      <c r="B27" s="41">
        <v>295</v>
      </c>
      <c r="C27" s="24" t="s">
        <v>63</v>
      </c>
      <c r="D27" s="42">
        <v>5357</v>
      </c>
      <c r="E27" s="42">
        <v>5500</v>
      </c>
      <c r="F27" s="42">
        <v>5500</v>
      </c>
      <c r="G27" s="42">
        <v>6500</v>
      </c>
    </row>
    <row r="28" spans="2:8" ht="14.4" customHeight="1" x14ac:dyDescent="0.25">
      <c r="B28" s="44">
        <v>300</v>
      </c>
      <c r="C28" s="24" t="s">
        <v>40</v>
      </c>
      <c r="D28" s="42">
        <v>985</v>
      </c>
      <c r="E28" s="42">
        <v>1000</v>
      </c>
      <c r="F28" s="42">
        <v>500</v>
      </c>
      <c r="G28" s="42">
        <v>1000</v>
      </c>
    </row>
    <row r="29" spans="2:8" ht="14.4" customHeight="1" x14ac:dyDescent="0.25">
      <c r="B29" s="41">
        <v>311</v>
      </c>
      <c r="C29" s="24" t="s">
        <v>156</v>
      </c>
      <c r="D29" s="42">
        <v>3799</v>
      </c>
      <c r="E29" s="42">
        <v>2500</v>
      </c>
      <c r="F29" s="42">
        <v>2000</v>
      </c>
      <c r="G29" s="42">
        <v>3000</v>
      </c>
    </row>
    <row r="30" spans="2:8" ht="14.4" customHeight="1" x14ac:dyDescent="0.25">
      <c r="B30" s="44">
        <v>323</v>
      </c>
      <c r="C30" s="24" t="s">
        <v>42</v>
      </c>
      <c r="D30" s="42">
        <v>249</v>
      </c>
      <c r="E30" s="42">
        <v>500</v>
      </c>
      <c r="F30" s="42">
        <v>500</v>
      </c>
      <c r="G30" s="42">
        <v>500</v>
      </c>
    </row>
    <row r="31" spans="2:8" ht="14.4" customHeight="1" x14ac:dyDescent="0.25">
      <c r="B31" s="41">
        <v>330</v>
      </c>
      <c r="C31" s="24" t="s">
        <v>54</v>
      </c>
      <c r="D31" s="42">
        <v>0</v>
      </c>
      <c r="E31" s="42">
        <v>500</v>
      </c>
      <c r="F31" s="42">
        <v>500</v>
      </c>
      <c r="G31" s="42">
        <v>500</v>
      </c>
    </row>
    <row r="32" spans="2:8" ht="14.4" customHeight="1" x14ac:dyDescent="0.25">
      <c r="B32" s="41">
        <v>510</v>
      </c>
      <c r="C32" s="24" t="s">
        <v>157</v>
      </c>
      <c r="D32" s="42">
        <v>30022</v>
      </c>
      <c r="E32" s="42">
        <v>32000</v>
      </c>
      <c r="F32" s="42">
        <v>33000</v>
      </c>
      <c r="G32" s="42">
        <v>38000</v>
      </c>
    </row>
    <row r="33" spans="1:7" ht="14.4" customHeight="1" x14ac:dyDescent="0.25">
      <c r="B33" s="41">
        <v>516</v>
      </c>
      <c r="C33" s="24" t="s">
        <v>332</v>
      </c>
      <c r="D33" s="42">
        <v>0</v>
      </c>
      <c r="E33" s="42">
        <v>10000</v>
      </c>
      <c r="F33" s="42">
        <v>10000</v>
      </c>
      <c r="G33" s="42">
        <v>21000</v>
      </c>
    </row>
    <row r="34" spans="1:7" ht="14.4" customHeight="1" x14ac:dyDescent="0.25">
      <c r="B34" s="44">
        <v>551</v>
      </c>
      <c r="C34" s="24" t="s">
        <v>142</v>
      </c>
      <c r="D34" s="42">
        <v>8833</v>
      </c>
      <c r="E34" s="42">
        <v>11000</v>
      </c>
      <c r="F34" s="42">
        <v>11000</v>
      </c>
      <c r="G34" s="42">
        <v>12000</v>
      </c>
    </row>
    <row r="35" spans="1:7" ht="14.4" customHeight="1" x14ac:dyDescent="0.25">
      <c r="B35" s="41">
        <v>599</v>
      </c>
      <c r="C35" s="24" t="s">
        <v>137</v>
      </c>
      <c r="D35" s="42">
        <v>1390</v>
      </c>
      <c r="E35" s="42">
        <v>2000</v>
      </c>
      <c r="F35" s="42">
        <v>1500</v>
      </c>
      <c r="G35" s="42">
        <v>2000</v>
      </c>
    </row>
    <row r="36" spans="1:7" ht="14.4" customHeight="1" x14ac:dyDescent="0.25">
      <c r="B36" s="41">
        <v>720</v>
      </c>
      <c r="C36" s="24" t="s">
        <v>187</v>
      </c>
      <c r="D36" s="42">
        <v>0</v>
      </c>
      <c r="E36" s="42">
        <v>1250</v>
      </c>
      <c r="F36" s="42">
        <v>1250</v>
      </c>
      <c r="G36" s="42">
        <v>1250</v>
      </c>
    </row>
    <row r="37" spans="1:7" s="81" customFormat="1" ht="14.4" customHeight="1" x14ac:dyDescent="0.25">
      <c r="A37" s="80"/>
      <c r="B37" s="49">
        <v>900</v>
      </c>
      <c r="C37" s="24" t="s">
        <v>136</v>
      </c>
      <c r="D37" s="42">
        <v>21556</v>
      </c>
      <c r="E37" s="42">
        <v>45000</v>
      </c>
      <c r="F37" s="42">
        <v>22000</v>
      </c>
      <c r="G37" s="42">
        <v>65000</v>
      </c>
    </row>
    <row r="38" spans="1:7" s="81" customFormat="1" ht="14.4" customHeight="1" x14ac:dyDescent="0.25">
      <c r="A38" s="80"/>
      <c r="B38" s="49"/>
      <c r="C38" s="24"/>
      <c r="D38" s="42"/>
      <c r="E38" s="126"/>
      <c r="F38" s="42"/>
      <c r="G38" s="126"/>
    </row>
    <row r="39" spans="1:7" ht="14.4" customHeight="1" x14ac:dyDescent="0.25">
      <c r="A39" s="9"/>
      <c r="B39" s="44"/>
      <c r="C39" s="118" t="s">
        <v>28</v>
      </c>
      <c r="D39" s="102">
        <f>SUM(D7:D37)</f>
        <v>329690</v>
      </c>
      <c r="E39" s="102">
        <f>SUM(E7:E37)</f>
        <v>390620.9</v>
      </c>
      <c r="F39" s="102">
        <f>SUM(F7:F37)</f>
        <v>355603</v>
      </c>
      <c r="G39" s="102">
        <f>SUM(G7:G37)</f>
        <v>461261.45</v>
      </c>
    </row>
    <row r="40" spans="1:7" ht="14.4" customHeight="1" x14ac:dyDescent="0.25">
      <c r="A40" s="9"/>
      <c r="B40" s="44"/>
      <c r="C40" s="118"/>
      <c r="D40" s="102"/>
      <c r="E40" s="290"/>
      <c r="F40" s="102"/>
      <c r="G40" s="290"/>
    </row>
    <row r="41" spans="1:7" ht="14.4" customHeight="1" x14ac:dyDescent="0.25">
      <c r="A41" s="85" t="s">
        <v>61</v>
      </c>
      <c r="B41" s="86"/>
      <c r="C41" s="87" t="s">
        <v>131</v>
      </c>
      <c r="D41" s="27"/>
      <c r="E41" s="27"/>
      <c r="F41" s="291"/>
      <c r="G41" s="27"/>
    </row>
    <row r="42" spans="1:7" ht="14.4" customHeight="1" x14ac:dyDescent="0.25">
      <c r="A42" s="14"/>
      <c r="B42" s="46">
        <v>240</v>
      </c>
      <c r="C42" s="75" t="s">
        <v>29</v>
      </c>
      <c r="D42" s="42">
        <v>3574</v>
      </c>
      <c r="E42" s="42">
        <v>4500</v>
      </c>
      <c r="F42" s="42">
        <v>4500</v>
      </c>
      <c r="G42" s="42">
        <v>5000</v>
      </c>
    </row>
    <row r="43" spans="1:7" ht="14.4" customHeight="1" x14ac:dyDescent="0.25">
      <c r="A43" s="14"/>
      <c r="B43" s="46">
        <v>266</v>
      </c>
      <c r="C43" s="75" t="s">
        <v>144</v>
      </c>
      <c r="D43" s="42">
        <v>6977</v>
      </c>
      <c r="E43" s="42">
        <v>5000</v>
      </c>
      <c r="F43" s="42">
        <v>1300</v>
      </c>
      <c r="G43" s="42">
        <v>5000</v>
      </c>
    </row>
    <row r="44" spans="1:7" s="13" customFormat="1" ht="14.4" customHeight="1" x14ac:dyDescent="0.25">
      <c r="A44" s="14"/>
      <c r="B44" s="49">
        <v>320</v>
      </c>
      <c r="C44" s="75" t="s">
        <v>188</v>
      </c>
      <c r="D44" s="42">
        <v>8544</v>
      </c>
      <c r="E44" s="42">
        <v>10000</v>
      </c>
      <c r="F44" s="42">
        <v>7500</v>
      </c>
      <c r="G44" s="42">
        <v>10000</v>
      </c>
    </row>
    <row r="45" spans="1:7" ht="14.4" customHeight="1" x14ac:dyDescent="0.25">
      <c r="A45" s="14"/>
      <c r="B45" s="46">
        <v>324</v>
      </c>
      <c r="C45" s="75" t="s">
        <v>62</v>
      </c>
      <c r="D45" s="45">
        <v>104</v>
      </c>
      <c r="E45" s="47">
        <v>500</v>
      </c>
      <c r="F45" s="47">
        <v>100</v>
      </c>
      <c r="G45" s="47">
        <v>500</v>
      </c>
    </row>
    <row r="46" spans="1:7" ht="14.4" customHeight="1" x14ac:dyDescent="0.25">
      <c r="B46" s="49">
        <v>900</v>
      </c>
      <c r="C46" s="75" t="s">
        <v>136</v>
      </c>
      <c r="D46" s="42">
        <v>0</v>
      </c>
      <c r="E46" s="42">
        <v>5000</v>
      </c>
      <c r="F46" s="42">
        <v>0</v>
      </c>
      <c r="G46" s="42">
        <v>10000</v>
      </c>
    </row>
    <row r="47" spans="1:7" ht="14.4" customHeight="1" x14ac:dyDescent="0.25">
      <c r="A47" s="14"/>
      <c r="B47" s="140"/>
      <c r="C47" s="143"/>
      <c r="D47" s="144"/>
      <c r="E47" s="142"/>
      <c r="F47" s="141"/>
      <c r="G47" s="142"/>
    </row>
    <row r="48" spans="1:7" ht="14.4" customHeight="1" x14ac:dyDescent="0.25">
      <c r="A48" s="9"/>
      <c r="B48" s="44"/>
      <c r="C48" s="87" t="s">
        <v>151</v>
      </c>
      <c r="D48" s="100">
        <f>SUM(D42:D46)</f>
        <v>19199</v>
      </c>
      <c r="E48" s="100">
        <f>SUM(E42:E46)</f>
        <v>25000</v>
      </c>
      <c r="F48" s="100">
        <f>SUM(F42:F46)</f>
        <v>13400</v>
      </c>
      <c r="G48" s="100">
        <f>SUM(G42:G46)</f>
        <v>30500</v>
      </c>
    </row>
    <row r="49" spans="1:7" ht="14.4" customHeight="1" x14ac:dyDescent="0.25">
      <c r="A49" s="9"/>
      <c r="B49" s="44"/>
      <c r="C49" s="119"/>
      <c r="D49" s="25"/>
      <c r="E49" s="25"/>
      <c r="F49" s="25"/>
      <c r="G49" s="25"/>
    </row>
    <row r="50" spans="1:7" ht="14.4" customHeight="1" x14ac:dyDescent="0.25">
      <c r="A50" s="5">
        <v>44400</v>
      </c>
      <c r="B50" s="49"/>
      <c r="C50" s="118" t="s">
        <v>172</v>
      </c>
      <c r="D50" s="19"/>
      <c r="E50" s="43"/>
      <c r="F50" s="25"/>
      <c r="G50" s="43"/>
    </row>
    <row r="51" spans="1:7" ht="14.4" customHeight="1" x14ac:dyDescent="0.25">
      <c r="B51" s="49">
        <v>240</v>
      </c>
      <c r="C51" s="19" t="s">
        <v>29</v>
      </c>
      <c r="D51" s="25">
        <v>1189</v>
      </c>
      <c r="E51" s="42">
        <v>1000</v>
      </c>
      <c r="F51" s="25">
        <v>1500</v>
      </c>
      <c r="G51" s="42">
        <v>1500</v>
      </c>
    </row>
    <row r="52" spans="1:7" ht="15" customHeight="1" x14ac:dyDescent="0.25">
      <c r="B52" s="49">
        <v>266</v>
      </c>
      <c r="C52" s="19" t="s">
        <v>149</v>
      </c>
      <c r="D52" s="25">
        <v>0</v>
      </c>
      <c r="E52" s="42">
        <v>15891</v>
      </c>
      <c r="F52" s="25">
        <v>0</v>
      </c>
      <c r="G52" s="42">
        <f>E52-1500</f>
        <v>14391</v>
      </c>
    </row>
    <row r="53" spans="1:7" ht="14.4" customHeight="1" x14ac:dyDescent="0.25">
      <c r="B53" s="49"/>
      <c r="C53" s="19"/>
      <c r="D53" s="25"/>
      <c r="E53" s="25"/>
      <c r="F53" s="25"/>
      <c r="G53" s="25"/>
    </row>
    <row r="54" spans="1:7" x14ac:dyDescent="0.25">
      <c r="B54" s="49"/>
      <c r="C54" s="118" t="s">
        <v>147</v>
      </c>
      <c r="D54" s="101">
        <f>SUM(D51:D52)</f>
        <v>1189</v>
      </c>
      <c r="E54" s="101">
        <f>SUM(E51:E52)</f>
        <v>16891</v>
      </c>
      <c r="F54" s="101">
        <f>SUM(F51:F52)</f>
        <v>1500</v>
      </c>
      <c r="G54" s="101">
        <f>SUM(G51:G52)</f>
        <v>15891</v>
      </c>
    </row>
    <row r="55" spans="1:7" x14ac:dyDescent="0.25">
      <c r="C55" s="6"/>
      <c r="D55" s="156"/>
      <c r="E55" s="157"/>
      <c r="F55" s="156"/>
      <c r="G55" s="156"/>
    </row>
    <row r="56" spans="1:7" x14ac:dyDescent="0.25">
      <c r="C56" s="6"/>
      <c r="D56" s="156"/>
      <c r="E56" s="157"/>
      <c r="F56" s="156"/>
      <c r="G56" s="156"/>
    </row>
    <row r="57" spans="1:7" x14ac:dyDescent="0.25">
      <c r="C57" s="6"/>
      <c r="D57" s="156"/>
      <c r="E57" s="157"/>
      <c r="F57" s="156"/>
      <c r="G57" s="156"/>
    </row>
    <row r="58" spans="1:7" x14ac:dyDescent="0.25">
      <c r="C58" s="6"/>
      <c r="D58" s="156"/>
      <c r="E58" s="157"/>
      <c r="F58" s="156"/>
      <c r="G58" s="156"/>
    </row>
    <row r="59" spans="1:7" x14ac:dyDescent="0.25">
      <c r="C59" s="6"/>
      <c r="D59" s="156"/>
      <c r="E59" s="157"/>
      <c r="F59" s="156"/>
      <c r="G59" s="156"/>
    </row>
    <row r="60" spans="1:7" x14ac:dyDescent="0.25">
      <c r="C60" s="6"/>
      <c r="D60" s="156"/>
      <c r="E60" s="157"/>
      <c r="F60" s="156"/>
      <c r="G60" s="156"/>
    </row>
    <row r="61" spans="1:7" x14ac:dyDescent="0.25">
      <c r="C61" s="6"/>
      <c r="D61" s="156"/>
      <c r="E61" s="157"/>
      <c r="F61" s="156"/>
      <c r="G61" s="156"/>
    </row>
    <row r="62" spans="1:7" x14ac:dyDescent="0.25">
      <c r="C62" s="6"/>
      <c r="D62" s="156"/>
      <c r="E62" s="157"/>
      <c r="F62" s="156"/>
      <c r="G62" s="156"/>
    </row>
    <row r="63" spans="1:7" x14ac:dyDescent="0.25">
      <c r="C63" s="6"/>
      <c r="D63" s="156"/>
      <c r="E63" s="157"/>
      <c r="F63" s="156"/>
      <c r="G63" s="156"/>
    </row>
    <row r="64" spans="1:7" x14ac:dyDescent="0.25">
      <c r="C64" s="6"/>
      <c r="D64" s="156"/>
      <c r="E64" s="157"/>
      <c r="F64" s="156"/>
      <c r="G64" s="156"/>
    </row>
    <row r="65" spans="1:8" x14ac:dyDescent="0.25">
      <c r="C65" s="6"/>
      <c r="D65" s="156"/>
      <c r="E65" s="157"/>
      <c r="F65" s="156"/>
      <c r="G65" s="156"/>
    </row>
    <row r="66" spans="1:8" x14ac:dyDescent="0.25">
      <c r="C66" s="6"/>
      <c r="D66" s="156"/>
      <c r="E66" s="157"/>
      <c r="F66" s="156"/>
      <c r="G66" s="156"/>
    </row>
    <row r="67" spans="1:8" x14ac:dyDescent="0.25">
      <c r="C67" s="6"/>
      <c r="D67" s="156"/>
      <c r="E67" s="157"/>
      <c r="F67" s="156"/>
      <c r="G67" s="156"/>
    </row>
    <row r="68" spans="1:8" x14ac:dyDescent="0.25">
      <c r="C68" s="6"/>
      <c r="D68" s="156"/>
      <c r="E68" s="157"/>
      <c r="F68" s="156"/>
      <c r="G68" s="156"/>
    </row>
    <row r="69" spans="1:8" x14ac:dyDescent="0.25">
      <c r="C69" s="6"/>
      <c r="D69" s="156"/>
      <c r="E69" s="157"/>
      <c r="F69" s="156"/>
      <c r="G69" s="156"/>
    </row>
    <row r="70" spans="1:8" ht="18" x14ac:dyDescent="0.35">
      <c r="A70" s="306" t="s">
        <v>194</v>
      </c>
      <c r="B70" s="303"/>
      <c r="C70" s="303"/>
      <c r="D70" s="303"/>
      <c r="E70" s="303"/>
      <c r="F70" s="303"/>
      <c r="G70" s="303"/>
    </row>
    <row r="71" spans="1:8" ht="14.4" customHeight="1" x14ac:dyDescent="0.35">
      <c r="A71" s="5" t="s">
        <v>0</v>
      </c>
      <c r="B71" s="5"/>
      <c r="C71" s="6" t="s">
        <v>1</v>
      </c>
      <c r="D71" s="77"/>
      <c r="F71" s="78" t="s">
        <v>67</v>
      </c>
      <c r="H71" s="125"/>
    </row>
    <row r="72" spans="1:8" ht="14.4" customHeight="1" x14ac:dyDescent="0.25">
      <c r="A72" s="5" t="s">
        <v>2</v>
      </c>
      <c r="B72" s="5"/>
    </row>
    <row r="73" spans="1:8" s="3" customFormat="1" ht="14.4" customHeight="1" x14ac:dyDescent="0.25">
      <c r="A73" s="5"/>
      <c r="B73" s="5"/>
      <c r="D73" s="4" t="s">
        <v>3</v>
      </c>
      <c r="E73" s="137" t="s">
        <v>70</v>
      </c>
      <c r="F73" s="138" t="s">
        <v>69</v>
      </c>
      <c r="G73" s="138" t="s">
        <v>70</v>
      </c>
    </row>
    <row r="74" spans="1:8" s="6" customFormat="1" ht="14.4" customHeight="1" x14ac:dyDescent="0.25">
      <c r="A74" s="5"/>
      <c r="B74" s="6" t="s">
        <v>21</v>
      </c>
      <c r="C74" s="136"/>
      <c r="D74" s="4" t="s">
        <v>197</v>
      </c>
      <c r="E74" s="4" t="s">
        <v>320</v>
      </c>
      <c r="F74" s="138" t="s">
        <v>319</v>
      </c>
      <c r="G74" s="138" t="s">
        <v>334</v>
      </c>
    </row>
    <row r="75" spans="1:8" s="6" customFormat="1" ht="14.4" customHeight="1" x14ac:dyDescent="0.25">
      <c r="A75" s="5">
        <v>43100</v>
      </c>
      <c r="B75" s="84"/>
      <c r="C75" s="118" t="s">
        <v>30</v>
      </c>
      <c r="D75" s="27"/>
      <c r="E75" s="27"/>
      <c r="F75" s="27"/>
      <c r="G75" s="27"/>
    </row>
    <row r="76" spans="1:8" s="6" customFormat="1" ht="14.4" customHeight="1" x14ac:dyDescent="0.25">
      <c r="A76" s="7"/>
      <c r="B76" s="49"/>
      <c r="C76" s="118" t="s">
        <v>31</v>
      </c>
      <c r="D76" s="27"/>
      <c r="E76" s="27"/>
      <c r="F76" s="27"/>
      <c r="G76" s="27"/>
    </row>
    <row r="77" spans="1:8" s="6" customFormat="1" ht="14.4" customHeight="1" x14ac:dyDescent="0.25">
      <c r="A77" s="7"/>
      <c r="B77" s="51">
        <v>111</v>
      </c>
      <c r="C77" s="24" t="s">
        <v>52</v>
      </c>
      <c r="D77" s="42">
        <v>22386</v>
      </c>
      <c r="E77" s="42">
        <v>25346</v>
      </c>
      <c r="F77" s="42">
        <v>25346</v>
      </c>
      <c r="G77" s="42">
        <v>26360</v>
      </c>
    </row>
    <row r="78" spans="1:8" s="6" customFormat="1" ht="14.4" customHeight="1" x14ac:dyDescent="0.25">
      <c r="A78" s="7"/>
      <c r="B78" s="51" t="s">
        <v>166</v>
      </c>
      <c r="C78" s="24" t="s">
        <v>160</v>
      </c>
      <c r="D78" s="42">
        <v>2737</v>
      </c>
      <c r="E78" s="42">
        <v>2856</v>
      </c>
      <c r="F78" s="42">
        <v>1295</v>
      </c>
      <c r="G78" s="42">
        <v>0</v>
      </c>
    </row>
    <row r="79" spans="1:8" s="6" customFormat="1" ht="14.4" customHeight="1" x14ac:dyDescent="0.25">
      <c r="A79" s="17"/>
      <c r="B79" s="51">
        <v>141</v>
      </c>
      <c r="C79" s="24" t="s">
        <v>161</v>
      </c>
      <c r="D79" s="42">
        <v>1922</v>
      </c>
      <c r="E79" s="42">
        <v>1939</v>
      </c>
      <c r="F79" s="42">
        <v>1939</v>
      </c>
      <c r="G79" s="42">
        <f>G77*0.0765</f>
        <v>2016.54</v>
      </c>
    </row>
    <row r="80" spans="1:8" s="6" customFormat="1" ht="14.4" customHeight="1" x14ac:dyDescent="0.25">
      <c r="A80" s="7"/>
      <c r="B80" s="51">
        <v>240</v>
      </c>
      <c r="C80" s="24" t="s">
        <v>29</v>
      </c>
      <c r="D80" s="42">
        <v>4900</v>
      </c>
      <c r="E80" s="42">
        <v>7000</v>
      </c>
      <c r="F80" s="42">
        <v>7000</v>
      </c>
      <c r="G80" s="42">
        <v>10000</v>
      </c>
    </row>
    <row r="81" spans="1:7" s="6" customFormat="1" ht="14.4" customHeight="1" x14ac:dyDescent="0.25">
      <c r="A81" s="7"/>
      <c r="B81" s="51">
        <v>260</v>
      </c>
      <c r="C81" s="24" t="s">
        <v>330</v>
      </c>
      <c r="D81" s="42">
        <v>11921</v>
      </c>
      <c r="E81" s="42">
        <v>8000</v>
      </c>
      <c r="F81" s="42">
        <v>8000</v>
      </c>
      <c r="G81" s="42">
        <v>9000</v>
      </c>
    </row>
    <row r="82" spans="1:7" s="6" customFormat="1" ht="14.4" customHeight="1" x14ac:dyDescent="0.25">
      <c r="A82" s="14"/>
      <c r="B82" s="49">
        <v>268</v>
      </c>
      <c r="C82" s="24" t="s">
        <v>173</v>
      </c>
      <c r="D82" s="42">
        <v>0</v>
      </c>
      <c r="E82" s="42">
        <v>310200</v>
      </c>
      <c r="F82" s="42">
        <v>288000</v>
      </c>
      <c r="G82" s="42">
        <v>275000</v>
      </c>
    </row>
    <row r="83" spans="1:7" s="6" customFormat="1" ht="14.4" customHeight="1" x14ac:dyDescent="0.25">
      <c r="A83" s="14"/>
      <c r="B83" s="49">
        <v>320</v>
      </c>
      <c r="C83" s="24" t="s">
        <v>196</v>
      </c>
      <c r="D83" s="42">
        <v>3301</v>
      </c>
      <c r="E83" s="42">
        <v>10000</v>
      </c>
      <c r="F83" s="42">
        <v>3000</v>
      </c>
      <c r="G83" s="42">
        <v>6000</v>
      </c>
    </row>
    <row r="84" spans="1:7" ht="14.4" customHeight="1" x14ac:dyDescent="0.25">
      <c r="B84" s="49">
        <v>269</v>
      </c>
      <c r="C84" s="24" t="s">
        <v>324</v>
      </c>
      <c r="D84" s="42">
        <v>20283</v>
      </c>
      <c r="E84" s="42">
        <v>25000</v>
      </c>
      <c r="F84" s="42">
        <v>1000</v>
      </c>
      <c r="G84" s="42">
        <v>25000</v>
      </c>
    </row>
    <row r="85" spans="1:7" ht="14.4" customHeight="1" x14ac:dyDescent="0.25">
      <c r="A85" s="80"/>
      <c r="B85" s="51">
        <v>900</v>
      </c>
      <c r="C85" s="24" t="s">
        <v>136</v>
      </c>
      <c r="D85" s="42">
        <v>0</v>
      </c>
      <c r="E85" s="42">
        <v>0</v>
      </c>
      <c r="F85" s="42"/>
      <c r="G85" s="42"/>
    </row>
    <row r="86" spans="1:7" ht="14.4" customHeight="1" x14ac:dyDescent="0.25">
      <c r="B86" s="49"/>
      <c r="C86" s="24"/>
      <c r="D86" s="42"/>
      <c r="E86" s="27"/>
      <c r="F86" s="25"/>
      <c r="G86" s="27"/>
    </row>
    <row r="87" spans="1:7" ht="14.4" customHeight="1" x14ac:dyDescent="0.35">
      <c r="A87" s="128"/>
      <c r="B87" s="127"/>
      <c r="C87" s="129" t="s">
        <v>152</v>
      </c>
      <c r="D87" s="102">
        <f>SUM(D77:D85)</f>
        <v>67450</v>
      </c>
      <c r="E87" s="102">
        <f>SUM(E77:E85)</f>
        <v>390341</v>
      </c>
      <c r="F87" s="102">
        <f>SUM(F77:F85)</f>
        <v>335580</v>
      </c>
      <c r="G87" s="102">
        <f>SUM(G77:G85)</f>
        <v>353376.54</v>
      </c>
    </row>
    <row r="88" spans="1:7" ht="14.4" customHeight="1" x14ac:dyDescent="0.25">
      <c r="B88" s="49"/>
      <c r="C88" s="19"/>
      <c r="D88" s="19"/>
      <c r="E88" s="43"/>
      <c r="F88" s="25"/>
      <c r="G88" s="43"/>
    </row>
    <row r="89" spans="1:7" ht="14.4" customHeight="1" x14ac:dyDescent="0.25">
      <c r="A89" s="5">
        <v>44700</v>
      </c>
      <c r="B89" s="84"/>
      <c r="C89" s="87" t="s">
        <v>148</v>
      </c>
      <c r="D89" s="27"/>
      <c r="E89" s="42"/>
      <c r="F89" s="42"/>
      <c r="G89" s="42"/>
    </row>
    <row r="90" spans="1:7" ht="14.4" customHeight="1" x14ac:dyDescent="0.25">
      <c r="B90" s="49">
        <v>111</v>
      </c>
      <c r="C90" s="75" t="s">
        <v>52</v>
      </c>
      <c r="D90" s="145">
        <v>60167</v>
      </c>
      <c r="E90" s="82">
        <v>68308</v>
      </c>
      <c r="F90" s="82">
        <v>68308</v>
      </c>
      <c r="G90" s="82">
        <v>74972</v>
      </c>
    </row>
    <row r="91" spans="1:7" ht="14.4" customHeight="1" x14ac:dyDescent="0.25">
      <c r="B91" s="49" t="s">
        <v>166</v>
      </c>
      <c r="C91" s="75" t="s">
        <v>160</v>
      </c>
      <c r="D91" s="145">
        <v>5295</v>
      </c>
      <c r="E91" s="82">
        <v>4200</v>
      </c>
      <c r="F91" s="82">
        <v>2815</v>
      </c>
      <c r="G91" s="82">
        <v>0</v>
      </c>
    </row>
    <row r="92" spans="1:7" ht="14.4" customHeight="1" x14ac:dyDescent="0.25">
      <c r="B92" s="49">
        <v>141</v>
      </c>
      <c r="C92" s="75" t="s">
        <v>161</v>
      </c>
      <c r="D92" s="145">
        <v>5008</v>
      </c>
      <c r="E92" s="82">
        <v>5226</v>
      </c>
      <c r="F92" s="82">
        <v>5226</v>
      </c>
      <c r="G92" s="42">
        <f>G90*0.0765</f>
        <v>5735.3580000000002</v>
      </c>
    </row>
    <row r="93" spans="1:7" ht="14.4" customHeight="1" x14ac:dyDescent="0.25">
      <c r="B93" s="49">
        <v>240</v>
      </c>
      <c r="C93" s="75" t="s">
        <v>29</v>
      </c>
      <c r="D93" s="145">
        <v>5897</v>
      </c>
      <c r="E93" s="82">
        <v>6500</v>
      </c>
      <c r="F93" s="82">
        <v>6500</v>
      </c>
      <c r="G93" s="82">
        <v>10000</v>
      </c>
    </row>
    <row r="94" spans="1:7" ht="14.4" customHeight="1" x14ac:dyDescent="0.25">
      <c r="B94" s="49">
        <v>262</v>
      </c>
      <c r="C94" s="75" t="s">
        <v>178</v>
      </c>
      <c r="D94" s="145">
        <v>6267</v>
      </c>
      <c r="E94" s="82">
        <v>2000</v>
      </c>
      <c r="F94" s="82">
        <v>1000</v>
      </c>
      <c r="G94" s="82">
        <v>2000</v>
      </c>
    </row>
    <row r="95" spans="1:7" ht="14.4" customHeight="1" x14ac:dyDescent="0.25">
      <c r="B95" s="49">
        <v>265</v>
      </c>
      <c r="C95" s="75" t="s">
        <v>174</v>
      </c>
      <c r="D95" s="145">
        <v>31553</v>
      </c>
      <c r="E95" s="82">
        <v>35000</v>
      </c>
      <c r="F95" s="42">
        <v>20000</v>
      </c>
      <c r="G95" s="82">
        <v>30000</v>
      </c>
    </row>
    <row r="96" spans="1:7" ht="14.4" customHeight="1" x14ac:dyDescent="0.25">
      <c r="B96" s="49">
        <v>266</v>
      </c>
      <c r="C96" s="75" t="s">
        <v>175</v>
      </c>
      <c r="D96" s="145">
        <v>12430</v>
      </c>
      <c r="E96" s="82">
        <v>12000</v>
      </c>
      <c r="F96" s="82">
        <v>4000</v>
      </c>
      <c r="G96" s="82">
        <v>5000</v>
      </c>
    </row>
    <row r="97" spans="1:7" ht="14.4" customHeight="1" x14ac:dyDescent="0.25">
      <c r="B97" s="49">
        <v>320</v>
      </c>
      <c r="C97" s="75" t="s">
        <v>60</v>
      </c>
      <c r="D97" s="145">
        <v>5000</v>
      </c>
      <c r="E97" s="82">
        <v>8000</v>
      </c>
      <c r="F97" s="82">
        <v>5000</v>
      </c>
      <c r="G97" s="82">
        <v>5000</v>
      </c>
    </row>
    <row r="98" spans="1:7" ht="14.4" customHeight="1" x14ac:dyDescent="0.25">
      <c r="B98" s="49">
        <v>324</v>
      </c>
      <c r="C98" s="75" t="s">
        <v>81</v>
      </c>
      <c r="D98" s="145">
        <v>1158</v>
      </c>
      <c r="E98" s="161">
        <v>2000</v>
      </c>
      <c r="F98" s="82">
        <v>1200</v>
      </c>
      <c r="G98" s="161">
        <v>2000</v>
      </c>
    </row>
    <row r="99" spans="1:7" ht="14.4" customHeight="1" x14ac:dyDescent="0.25">
      <c r="B99" s="49">
        <v>331</v>
      </c>
      <c r="C99" s="75" t="s">
        <v>59</v>
      </c>
      <c r="D99" s="145">
        <v>182</v>
      </c>
      <c r="E99" s="82">
        <v>1000</v>
      </c>
      <c r="F99" s="82">
        <v>0</v>
      </c>
      <c r="G99" s="82">
        <v>1000</v>
      </c>
    </row>
    <row r="100" spans="1:7" ht="14.4" customHeight="1" x14ac:dyDescent="0.25">
      <c r="B100" s="51">
        <v>533</v>
      </c>
      <c r="C100" s="75" t="s">
        <v>153</v>
      </c>
      <c r="D100" s="145">
        <v>1542</v>
      </c>
      <c r="E100" s="82">
        <v>1200</v>
      </c>
      <c r="F100" s="82">
        <v>2200</v>
      </c>
      <c r="G100" s="82">
        <v>2200</v>
      </c>
    </row>
    <row r="101" spans="1:7" ht="14.4" customHeight="1" x14ac:dyDescent="0.25">
      <c r="B101" s="51">
        <v>645</v>
      </c>
      <c r="C101" s="75" t="s">
        <v>323</v>
      </c>
      <c r="D101" s="145">
        <v>0</v>
      </c>
      <c r="E101" s="82">
        <v>500</v>
      </c>
      <c r="F101" s="82">
        <v>0</v>
      </c>
      <c r="G101" s="82">
        <v>500</v>
      </c>
    </row>
    <row r="102" spans="1:7" ht="14.4" customHeight="1" x14ac:dyDescent="0.25">
      <c r="A102" s="80"/>
      <c r="B102" s="49">
        <v>937</v>
      </c>
      <c r="C102" s="75" t="s">
        <v>200</v>
      </c>
      <c r="D102" s="145">
        <v>55303</v>
      </c>
      <c r="E102" s="42">
        <v>1000000</v>
      </c>
      <c r="F102" s="42">
        <v>87000</v>
      </c>
      <c r="G102" s="42">
        <v>1200000</v>
      </c>
    </row>
    <row r="103" spans="1:7" ht="14.4" customHeight="1" x14ac:dyDescent="0.25">
      <c r="A103" s="80"/>
      <c r="B103" s="49"/>
      <c r="C103" s="75"/>
      <c r="D103" s="25"/>
      <c r="E103" s="45"/>
      <c r="F103" s="25"/>
      <c r="G103" s="45"/>
    </row>
    <row r="104" spans="1:7" ht="14.4" customHeight="1" x14ac:dyDescent="0.25">
      <c r="B104" s="49"/>
      <c r="C104" s="87" t="s">
        <v>146</v>
      </c>
      <c r="D104" s="101">
        <f>SUM(D90:D102)</f>
        <v>189802</v>
      </c>
      <c r="E104" s="101">
        <f>SUM(E90:E102)</f>
        <v>1145934</v>
      </c>
      <c r="F104" s="100">
        <f>SUM(F90:F102)</f>
        <v>203249</v>
      </c>
      <c r="G104" s="101">
        <f>SUM(G90:G102)</f>
        <v>1338407.358</v>
      </c>
    </row>
    <row r="105" spans="1:7" ht="14.4" customHeight="1" x14ac:dyDescent="0.25">
      <c r="B105" s="49"/>
      <c r="C105" s="75"/>
      <c r="D105" s="50"/>
      <c r="E105" s="50"/>
      <c r="F105" s="48"/>
      <c r="G105" s="50"/>
    </row>
    <row r="106" spans="1:7" ht="14.4" customHeight="1" x14ac:dyDescent="0.25">
      <c r="A106" s="5">
        <v>49000</v>
      </c>
      <c r="B106" s="49"/>
      <c r="C106" s="87" t="s">
        <v>133</v>
      </c>
      <c r="D106" s="76"/>
      <c r="E106" s="76"/>
      <c r="F106" s="76"/>
      <c r="G106" s="76"/>
    </row>
    <row r="107" spans="1:7" ht="14.4" customHeight="1" x14ac:dyDescent="0.25">
      <c r="B107" s="49">
        <v>601</v>
      </c>
      <c r="C107" s="75" t="s">
        <v>158</v>
      </c>
      <c r="D107" s="42">
        <v>67000</v>
      </c>
      <c r="E107" s="25">
        <v>69000</v>
      </c>
      <c r="F107" s="103">
        <v>69000</v>
      </c>
      <c r="G107" s="25">
        <v>71000</v>
      </c>
    </row>
    <row r="108" spans="1:7" ht="14.4" customHeight="1" x14ac:dyDescent="0.25">
      <c r="B108" s="49">
        <v>603</v>
      </c>
      <c r="C108" s="75" t="s">
        <v>159</v>
      </c>
      <c r="D108" s="76">
        <v>35880</v>
      </c>
      <c r="E108" s="25">
        <v>34138</v>
      </c>
      <c r="F108" s="103">
        <v>34138</v>
      </c>
      <c r="G108" s="25">
        <v>32344</v>
      </c>
    </row>
    <row r="109" spans="1:7" ht="14.4" customHeight="1" x14ac:dyDescent="0.25">
      <c r="B109" s="49"/>
      <c r="C109" s="75"/>
      <c r="D109" s="76"/>
      <c r="E109" s="103"/>
      <c r="F109" s="103"/>
      <c r="G109" s="103"/>
    </row>
    <row r="110" spans="1:7" ht="14.4" customHeight="1" x14ac:dyDescent="0.25">
      <c r="B110" s="49"/>
      <c r="C110" s="87" t="s">
        <v>134</v>
      </c>
      <c r="D110" s="102">
        <f>SUM(D107:D108)</f>
        <v>102880</v>
      </c>
      <c r="E110" s="102">
        <f>SUM(E107:E108)</f>
        <v>103138</v>
      </c>
      <c r="F110" s="102">
        <f>SUM(F107:F108)</f>
        <v>103138</v>
      </c>
      <c r="G110" s="102">
        <f>SUM(G107:G108)</f>
        <v>103344</v>
      </c>
    </row>
    <row r="111" spans="1:7" ht="14.4" customHeight="1" x14ac:dyDescent="0.25">
      <c r="B111" s="49"/>
      <c r="C111" s="75"/>
      <c r="D111" s="76"/>
      <c r="E111" s="76"/>
      <c r="F111" s="76"/>
      <c r="G111" s="76"/>
    </row>
    <row r="112" spans="1:7" ht="14.4" customHeight="1" x14ac:dyDescent="0.25">
      <c r="B112" s="88"/>
      <c r="C112" s="120"/>
      <c r="D112" s="50"/>
      <c r="E112" s="50"/>
      <c r="F112" s="48"/>
      <c r="G112" s="50"/>
    </row>
    <row r="113" spans="1:7" ht="14.4" customHeight="1" x14ac:dyDescent="0.25">
      <c r="B113" s="310" t="s">
        <v>32</v>
      </c>
      <c r="C113" s="311"/>
      <c r="D113" s="124">
        <f>D110+D104+D54+D87+D48+D39</f>
        <v>710210</v>
      </c>
      <c r="E113" s="124">
        <f>E110+E104+E54+E87+E48+E39</f>
        <v>2071924.9</v>
      </c>
      <c r="F113" s="124">
        <f>F110+F104+F54+F87+F48+F39</f>
        <v>1012470</v>
      </c>
      <c r="G113" s="124">
        <f>G110+G104+G54+G87+G48+G39</f>
        <v>2302780.3480000002</v>
      </c>
    </row>
    <row r="114" spans="1:7" ht="14.4" customHeight="1" x14ac:dyDescent="0.25">
      <c r="B114" s="308"/>
      <c r="C114" s="312"/>
      <c r="D114" s="50"/>
      <c r="E114" s="76"/>
      <c r="F114" s="48"/>
      <c r="G114" s="50"/>
    </row>
    <row r="115" spans="1:7" ht="14.4" customHeight="1" x14ac:dyDescent="0.25">
      <c r="B115" s="49" t="s">
        <v>33</v>
      </c>
      <c r="C115" s="49"/>
      <c r="D115" s="52">
        <f>'General Revenue'!C49-'General Expense'!D113</f>
        <v>310888</v>
      </c>
      <c r="E115" s="52">
        <f>'General Revenue'!D49-'General Expense'!E113</f>
        <v>-1120149.8999999999</v>
      </c>
      <c r="F115" s="52">
        <f>'General Revenue'!E49-'General Expense'!F113</f>
        <v>-66420</v>
      </c>
      <c r="G115" s="52">
        <f>'General Revenue'!F49-'General Expense'!G113</f>
        <v>-1336230.3480000002</v>
      </c>
    </row>
    <row r="116" spans="1:7" ht="14.4" customHeight="1" x14ac:dyDescent="0.25">
      <c r="B116" s="49" t="s">
        <v>34</v>
      </c>
      <c r="C116" s="24"/>
      <c r="D116" s="52">
        <v>0</v>
      </c>
      <c r="E116" s="52">
        <v>0</v>
      </c>
      <c r="F116" s="52">
        <v>0</v>
      </c>
      <c r="G116" s="52">
        <v>0</v>
      </c>
    </row>
    <row r="117" spans="1:7" ht="14.4" customHeight="1" x14ac:dyDescent="0.25">
      <c r="B117" s="88"/>
      <c r="C117" s="121"/>
      <c r="D117" s="27"/>
      <c r="E117" s="109"/>
      <c r="F117" s="109"/>
      <c r="G117" s="109"/>
    </row>
    <row r="118" spans="1:7" ht="14.4" customHeight="1" x14ac:dyDescent="0.25">
      <c r="B118" s="88" t="s">
        <v>164</v>
      </c>
      <c r="C118" s="121"/>
      <c r="D118" s="108"/>
      <c r="E118" s="112"/>
      <c r="F118" s="43"/>
      <c r="G118" s="107"/>
    </row>
    <row r="119" spans="1:7" ht="14.4" customHeight="1" x14ac:dyDescent="0.25">
      <c r="A119" s="5">
        <v>33411</v>
      </c>
      <c r="B119" s="88" t="s">
        <v>322</v>
      </c>
      <c r="C119" s="122"/>
      <c r="D119" s="113">
        <v>0</v>
      </c>
      <c r="E119" s="113">
        <v>0</v>
      </c>
      <c r="F119" s="113">
        <v>0</v>
      </c>
      <c r="G119" s="115">
        <v>0</v>
      </c>
    </row>
    <row r="120" spans="1:7" ht="14.4" customHeight="1" x14ac:dyDescent="0.25">
      <c r="A120" s="5">
        <v>33468</v>
      </c>
      <c r="B120" s="88" t="s">
        <v>199</v>
      </c>
      <c r="C120" s="122"/>
      <c r="D120" s="113">
        <v>0</v>
      </c>
      <c r="E120" s="113">
        <v>0</v>
      </c>
      <c r="F120" s="115">
        <v>0</v>
      </c>
      <c r="G120" s="115"/>
    </row>
    <row r="121" spans="1:7" ht="14.4" customHeight="1" x14ac:dyDescent="0.25">
      <c r="B121" s="308" t="s">
        <v>169</v>
      </c>
      <c r="C121" s="309"/>
      <c r="D121" s="114">
        <f>SUM(D119:D120)</f>
        <v>0</v>
      </c>
      <c r="E121" s="114">
        <f>SUM(E119:E120)</f>
        <v>0</v>
      </c>
      <c r="F121" s="114">
        <f>SUM(F119:F120)</f>
        <v>0</v>
      </c>
      <c r="G121" s="114">
        <f>SUM(G119:G120)</f>
        <v>0</v>
      </c>
    </row>
    <row r="122" spans="1:7" ht="14.4" customHeight="1" x14ac:dyDescent="0.25">
      <c r="B122" s="88"/>
      <c r="C122" s="122"/>
      <c r="D122" s="116"/>
      <c r="E122" s="117"/>
      <c r="F122" s="116"/>
      <c r="G122" s="116"/>
    </row>
    <row r="123" spans="1:7" ht="14.4" customHeight="1" x14ac:dyDescent="0.25">
      <c r="B123" s="88" t="s">
        <v>170</v>
      </c>
      <c r="C123" s="122"/>
      <c r="D123" s="114">
        <f>D115+D121</f>
        <v>310888</v>
      </c>
      <c r="E123" s="114">
        <f>E115+E121</f>
        <v>-1120149.8999999999</v>
      </c>
      <c r="F123" s="114">
        <f>F115+F121</f>
        <v>-66420</v>
      </c>
      <c r="G123" s="114">
        <f>G115+G121</f>
        <v>-1336230.3480000002</v>
      </c>
    </row>
    <row r="124" spans="1:7" ht="14.4" customHeight="1" x14ac:dyDescent="0.25">
      <c r="B124" s="105"/>
      <c r="C124" s="123"/>
      <c r="D124" s="52"/>
      <c r="E124" s="52"/>
      <c r="F124" s="52"/>
      <c r="G124" s="52"/>
    </row>
    <row r="125" spans="1:7" ht="14.4" customHeight="1" x14ac:dyDescent="0.25">
      <c r="B125" s="49" t="s">
        <v>163</v>
      </c>
      <c r="C125" s="24"/>
      <c r="D125" s="146">
        <f>+D126-D123</f>
        <v>1931966</v>
      </c>
      <c r="E125" s="111">
        <f>D126</f>
        <v>2242854</v>
      </c>
      <c r="F125" s="53">
        <f>D126</f>
        <v>2242854</v>
      </c>
      <c r="G125" s="53">
        <f>F126</f>
        <v>2176434</v>
      </c>
    </row>
    <row r="126" spans="1:7" ht="14.4" customHeight="1" x14ac:dyDescent="0.25">
      <c r="B126" s="49" t="s">
        <v>162</v>
      </c>
      <c r="C126" s="24"/>
      <c r="D126" s="106">
        <v>2242854</v>
      </c>
      <c r="E126" s="106">
        <f>+E123+E125</f>
        <v>1122704.1000000001</v>
      </c>
      <c r="F126" s="106">
        <f>+F123+F125</f>
        <v>2176434</v>
      </c>
      <c r="G126" s="106">
        <f t="shared" ref="G126" si="0">+G123+G125</f>
        <v>840203.65199999977</v>
      </c>
    </row>
    <row r="127" spans="1:7" x14ac:dyDescent="0.25">
      <c r="A127" s="130"/>
      <c r="B127" s="130"/>
      <c r="C127" s="131"/>
      <c r="D127" s="132"/>
      <c r="E127" s="132"/>
      <c r="F127" s="132"/>
      <c r="G127" s="132"/>
    </row>
    <row r="128" spans="1:7" x14ac:dyDescent="0.25">
      <c r="A128" s="130"/>
      <c r="B128" s="49" t="s">
        <v>183</v>
      </c>
      <c r="C128" s="24"/>
      <c r="D128" s="146">
        <v>2002582</v>
      </c>
      <c r="E128" s="111">
        <f>D129</f>
        <v>2313470</v>
      </c>
      <c r="F128" s="53">
        <f>D129</f>
        <v>2313470</v>
      </c>
      <c r="G128" s="53">
        <f>F129</f>
        <v>2247050</v>
      </c>
    </row>
    <row r="129" spans="1:7" x14ac:dyDescent="0.25">
      <c r="A129" s="130"/>
      <c r="B129" s="49" t="s">
        <v>184</v>
      </c>
      <c r="C129" s="24"/>
      <c r="D129" s="106">
        <f>+D128+D123</f>
        <v>2313470</v>
      </c>
      <c r="E129" s="106">
        <f>+E123+E128</f>
        <v>1193320.1000000001</v>
      </c>
      <c r="F129" s="106">
        <f>+F123+F128</f>
        <v>2247050</v>
      </c>
      <c r="G129" s="106">
        <f>+G123+G128</f>
        <v>910819.65199999977</v>
      </c>
    </row>
    <row r="130" spans="1:7" x14ac:dyDescent="0.25">
      <c r="A130" s="130"/>
      <c r="D130" s="159"/>
      <c r="E130" s="159"/>
      <c r="F130" s="159"/>
      <c r="G130" s="159"/>
    </row>
    <row r="131" spans="1:7" x14ac:dyDescent="0.25">
      <c r="A131" s="130"/>
      <c r="D131" s="159"/>
      <c r="E131" s="159"/>
      <c r="F131" s="159"/>
      <c r="G131" s="159"/>
    </row>
    <row r="132" spans="1:7" x14ac:dyDescent="0.25">
      <c r="A132" s="130"/>
      <c r="D132" s="159"/>
      <c r="E132" s="159"/>
      <c r="F132" s="159"/>
      <c r="G132" s="159"/>
    </row>
    <row r="133" spans="1:7" x14ac:dyDescent="0.25">
      <c r="A133" s="130"/>
      <c r="D133" s="159"/>
      <c r="E133" s="159"/>
      <c r="F133" s="159"/>
      <c r="G133" s="159"/>
    </row>
    <row r="134" spans="1:7" x14ac:dyDescent="0.25">
      <c r="A134" s="130"/>
      <c r="D134" s="159"/>
      <c r="E134" s="159"/>
      <c r="F134" s="159"/>
      <c r="G134" s="159"/>
    </row>
    <row r="135" spans="1:7" x14ac:dyDescent="0.25">
      <c r="A135" s="130"/>
      <c r="D135" s="159"/>
      <c r="E135" s="159"/>
      <c r="F135" s="159"/>
      <c r="G135" s="159"/>
    </row>
    <row r="136" spans="1:7" ht="13.95" customHeight="1" x14ac:dyDescent="0.25">
      <c r="A136" s="55"/>
      <c r="B136" s="55"/>
      <c r="C136" s="55"/>
      <c r="D136" s="55"/>
      <c r="E136" s="55"/>
      <c r="F136" s="55"/>
      <c r="G136" s="55"/>
    </row>
    <row r="137" spans="1:7" ht="13.95" customHeight="1" x14ac:dyDescent="0.35">
      <c r="A137" s="306" t="s">
        <v>195</v>
      </c>
      <c r="B137" s="303"/>
      <c r="C137" s="303"/>
      <c r="D137" s="303"/>
      <c r="E137" s="303"/>
      <c r="F137" s="303"/>
      <c r="G137" s="303"/>
    </row>
    <row r="138" spans="1:7" ht="13.95" customHeight="1" x14ac:dyDescent="0.25">
      <c r="A138" s="55"/>
      <c r="B138" s="55"/>
      <c r="C138" s="55"/>
      <c r="D138" s="55"/>
      <c r="E138" s="55"/>
      <c r="F138" s="55"/>
      <c r="G138" s="55"/>
    </row>
    <row r="139" spans="1:7" ht="13.95" customHeight="1" x14ac:dyDescent="0.25">
      <c r="A139" s="55"/>
      <c r="B139" s="55"/>
      <c r="C139" s="55"/>
      <c r="D139" s="55"/>
      <c r="E139" s="55"/>
      <c r="F139" s="55"/>
      <c r="G139" s="55"/>
    </row>
    <row r="140" spans="1:7" ht="13.95" customHeight="1" x14ac:dyDescent="0.25">
      <c r="A140" s="55"/>
      <c r="B140" s="55"/>
      <c r="C140" s="55"/>
      <c r="D140" s="55"/>
      <c r="E140" s="55"/>
      <c r="F140" s="55"/>
      <c r="G140" s="55"/>
    </row>
    <row r="141" spans="1:7" ht="13.95" customHeight="1" x14ac:dyDescent="0.25">
      <c r="A141" s="133"/>
      <c r="B141" s="133"/>
      <c r="C141" s="133"/>
      <c r="D141" s="133"/>
      <c r="E141" s="133"/>
      <c r="F141" s="133"/>
      <c r="G141" s="133"/>
    </row>
    <row r="142" spans="1:7" ht="13.95" customHeight="1" x14ac:dyDescent="0.25">
      <c r="A142" s="133"/>
      <c r="B142" s="133"/>
      <c r="C142" s="133"/>
      <c r="D142" s="133"/>
      <c r="E142" s="133"/>
      <c r="F142" s="133"/>
      <c r="G142" s="133"/>
    </row>
    <row r="143" spans="1:7" ht="13.95" customHeight="1" x14ac:dyDescent="0.25">
      <c r="A143" s="133"/>
      <c r="B143" s="133"/>
      <c r="C143" s="133"/>
      <c r="D143" s="133"/>
      <c r="E143" s="133"/>
      <c r="F143" s="133"/>
      <c r="G143" s="133"/>
    </row>
    <row r="144" spans="1:7" ht="13.95" customHeight="1" x14ac:dyDescent="0.25">
      <c r="A144" s="133"/>
      <c r="B144" s="133"/>
      <c r="C144" s="133"/>
      <c r="D144" s="133"/>
      <c r="E144" s="133"/>
      <c r="F144" s="133"/>
      <c r="G144" s="133"/>
    </row>
    <row r="145" spans="1:7" ht="35.4" customHeight="1" x14ac:dyDescent="0.35">
      <c r="A145" s="133"/>
      <c r="B145" s="133"/>
      <c r="C145" s="133"/>
      <c r="D145" s="135"/>
      <c r="E145" s="133"/>
      <c r="F145" s="133"/>
      <c r="G145" s="133"/>
    </row>
    <row r="146" spans="1:7" ht="13.95" customHeight="1" x14ac:dyDescent="0.25">
      <c r="A146" s="133"/>
      <c r="B146" s="133"/>
      <c r="C146" s="134"/>
      <c r="D146" s="134"/>
      <c r="E146" s="134"/>
      <c r="F146" s="134"/>
      <c r="G146" s="134"/>
    </row>
    <row r="147" spans="1:7" ht="13.95" customHeight="1" x14ac:dyDescent="0.25">
      <c r="A147" s="133"/>
      <c r="B147" s="133"/>
      <c r="C147" s="134"/>
      <c r="D147" s="134"/>
      <c r="E147" s="134"/>
      <c r="F147" s="134"/>
      <c r="G147" s="134"/>
    </row>
    <row r="148" spans="1:7" ht="13.95" customHeight="1" x14ac:dyDescent="0.25">
      <c r="A148" s="133"/>
      <c r="B148" s="133"/>
      <c r="C148" s="134"/>
      <c r="D148" s="134"/>
      <c r="E148" s="134"/>
      <c r="F148" s="134"/>
      <c r="G148" s="134"/>
    </row>
    <row r="149" spans="1:7" ht="13.95" customHeight="1" x14ac:dyDescent="0.25">
      <c r="A149" s="55"/>
      <c r="B149" s="55"/>
      <c r="C149" s="55"/>
      <c r="D149" s="55"/>
      <c r="E149" s="55"/>
      <c r="F149" s="55"/>
      <c r="G149" s="55"/>
    </row>
    <row r="150" spans="1:7" ht="13.95" customHeight="1" x14ac:dyDescent="0.25">
      <c r="A150" s="55"/>
      <c r="B150" s="55"/>
      <c r="C150" s="55"/>
      <c r="D150" s="55"/>
      <c r="E150" s="55"/>
      <c r="F150" s="55"/>
      <c r="G150" s="55"/>
    </row>
    <row r="151" spans="1:7" ht="13.95" customHeight="1" x14ac:dyDescent="0.25">
      <c r="A151" s="55"/>
      <c r="B151" s="55"/>
      <c r="C151" s="55"/>
      <c r="D151" s="55"/>
      <c r="E151" s="55"/>
      <c r="F151" s="55"/>
      <c r="G151" s="55"/>
    </row>
    <row r="152" spans="1:7" ht="13.95" customHeight="1" x14ac:dyDescent="0.25">
      <c r="A152" s="55"/>
      <c r="B152" s="55"/>
      <c r="C152" s="55"/>
      <c r="D152" s="55"/>
      <c r="E152" s="55"/>
      <c r="F152" s="55"/>
      <c r="G152" s="55"/>
    </row>
    <row r="153" spans="1:7" ht="13.95" customHeight="1" x14ac:dyDescent="0.25">
      <c r="A153" s="55"/>
      <c r="B153" s="55"/>
      <c r="C153" s="55"/>
      <c r="D153" s="55"/>
      <c r="E153" s="55"/>
      <c r="F153" s="55"/>
      <c r="G153" s="55"/>
    </row>
    <row r="154" spans="1:7" ht="13.95" customHeight="1" x14ac:dyDescent="0.25">
      <c r="A154" s="55"/>
      <c r="B154" s="55"/>
      <c r="C154" s="55"/>
      <c r="D154" s="55"/>
      <c r="E154" s="55"/>
      <c r="F154" s="55"/>
      <c r="G154" s="55"/>
    </row>
    <row r="155" spans="1:7" ht="13.95" customHeight="1" x14ac:dyDescent="0.25">
      <c r="A155" s="55"/>
      <c r="B155" s="55"/>
      <c r="C155" s="55"/>
      <c r="D155" s="55"/>
      <c r="E155" s="55"/>
      <c r="F155" s="55"/>
      <c r="G155" s="55"/>
    </row>
    <row r="156" spans="1:7" ht="13.95" customHeight="1" x14ac:dyDescent="0.25">
      <c r="A156" s="55"/>
      <c r="B156" s="55"/>
      <c r="C156" s="55"/>
      <c r="D156" s="55"/>
      <c r="E156" s="55"/>
      <c r="F156" s="55"/>
      <c r="G156" s="55"/>
    </row>
    <row r="157" spans="1:7" ht="13.95" customHeight="1" x14ac:dyDescent="0.25">
      <c r="A157" s="55"/>
      <c r="B157" s="55"/>
      <c r="C157" s="55"/>
      <c r="D157" s="55"/>
      <c r="E157" s="55"/>
      <c r="F157" s="55"/>
      <c r="G157" s="55"/>
    </row>
    <row r="158" spans="1:7" ht="13.95" customHeight="1" x14ac:dyDescent="0.25">
      <c r="A158" s="55"/>
      <c r="B158" s="55"/>
      <c r="C158" s="55"/>
      <c r="D158" s="55"/>
      <c r="E158" s="55"/>
      <c r="F158" s="55"/>
      <c r="G158" s="55"/>
    </row>
    <row r="159" spans="1:7" ht="13.95" customHeight="1" x14ac:dyDescent="0.25">
      <c r="A159" s="55"/>
      <c r="B159" s="55"/>
      <c r="C159" s="55"/>
      <c r="D159" s="55"/>
      <c r="E159" s="55"/>
      <c r="F159" s="55"/>
      <c r="G159" s="55"/>
    </row>
    <row r="160" spans="1:7" ht="13.95" hidden="1" customHeight="1" x14ac:dyDescent="0.25">
      <c r="A160" s="55"/>
      <c r="B160" s="55"/>
      <c r="C160" s="55"/>
      <c r="D160" s="55"/>
      <c r="E160" s="55"/>
      <c r="F160" s="55"/>
      <c r="G160" s="55"/>
    </row>
    <row r="161" spans="1:7" ht="13.95" hidden="1" customHeight="1" x14ac:dyDescent="0.25">
      <c r="A161" s="55"/>
      <c r="B161" s="55"/>
      <c r="C161" s="55"/>
      <c r="D161" s="55"/>
      <c r="E161" s="55"/>
      <c r="F161" s="55"/>
      <c r="G161" s="55"/>
    </row>
    <row r="162" spans="1:7" ht="13.95" hidden="1" customHeight="1" x14ac:dyDescent="0.25">
      <c r="A162" s="55"/>
      <c r="B162" s="55"/>
      <c r="C162" s="55"/>
      <c r="D162" s="55"/>
      <c r="E162" s="55"/>
      <c r="F162" s="55"/>
      <c r="G162" s="55"/>
    </row>
    <row r="163" spans="1:7" ht="13.95" hidden="1" customHeight="1" x14ac:dyDescent="0.25">
      <c r="A163" s="55"/>
      <c r="B163" s="55"/>
      <c r="C163" s="55"/>
      <c r="D163" s="55"/>
      <c r="E163" s="55"/>
      <c r="F163" s="55"/>
      <c r="G163" s="55"/>
    </row>
    <row r="164" spans="1:7" ht="13.95" hidden="1" customHeight="1" x14ac:dyDescent="0.25">
      <c r="A164" s="55"/>
      <c r="B164" s="55"/>
      <c r="C164" s="55"/>
      <c r="D164" s="55"/>
      <c r="E164" s="55"/>
      <c r="F164" s="55"/>
      <c r="G164" s="55"/>
    </row>
    <row r="165" spans="1:7" ht="12.6" customHeight="1" x14ac:dyDescent="0.25">
      <c r="A165" s="55"/>
      <c r="B165" s="55"/>
      <c r="C165" s="55"/>
      <c r="D165" s="55"/>
      <c r="E165" s="55"/>
      <c r="F165" s="55"/>
      <c r="G165" s="55"/>
    </row>
    <row r="166" spans="1:7" ht="13.2" hidden="1" customHeight="1" x14ac:dyDescent="0.25">
      <c r="A166" s="55"/>
      <c r="B166" s="55"/>
      <c r="C166" s="55"/>
      <c r="D166" s="55"/>
      <c r="E166" s="55"/>
      <c r="F166" s="55"/>
      <c r="G166" s="55"/>
    </row>
    <row r="167" spans="1:7" ht="13.95" hidden="1" customHeight="1" x14ac:dyDescent="0.25">
      <c r="A167" s="55"/>
      <c r="B167" s="55"/>
      <c r="C167" s="55"/>
      <c r="D167" s="55"/>
      <c r="E167" s="55"/>
      <c r="F167" s="55"/>
      <c r="G167" s="55"/>
    </row>
    <row r="168" spans="1:7" ht="28.2" hidden="1" customHeight="1" x14ac:dyDescent="0.25">
      <c r="A168" s="55"/>
      <c r="B168" s="55"/>
      <c r="C168" s="55"/>
      <c r="D168" s="55"/>
      <c r="E168" s="55"/>
      <c r="F168" s="55"/>
      <c r="G168" s="55"/>
    </row>
    <row r="169" spans="1:7" ht="13.95" hidden="1" customHeight="1" x14ac:dyDescent="0.25">
      <c r="A169" s="55"/>
      <c r="B169" s="55"/>
      <c r="C169" s="55"/>
      <c r="D169" s="55"/>
      <c r="E169" s="55"/>
      <c r="F169" s="55"/>
      <c r="G169" s="55"/>
    </row>
    <row r="170" spans="1:7" ht="3.6" hidden="1" customHeight="1" x14ac:dyDescent="0.25">
      <c r="A170" s="55"/>
      <c r="B170" s="55"/>
      <c r="C170" s="55"/>
      <c r="D170" s="55"/>
      <c r="E170" s="55"/>
      <c r="F170" s="55"/>
      <c r="G170" s="55"/>
    </row>
    <row r="171" spans="1:7" ht="11.4" hidden="1" customHeight="1" x14ac:dyDescent="0.25">
      <c r="A171" s="55"/>
      <c r="B171" s="55"/>
      <c r="C171" s="55"/>
      <c r="D171" s="55"/>
      <c r="E171" s="55"/>
      <c r="F171" s="55"/>
      <c r="G171" s="55"/>
    </row>
    <row r="172" spans="1:7" ht="7.2" hidden="1" customHeight="1" x14ac:dyDescent="0.25">
      <c r="A172" s="55"/>
      <c r="B172" s="55"/>
      <c r="C172" s="55"/>
      <c r="D172" s="55"/>
      <c r="E172" s="55"/>
      <c r="F172" s="55"/>
      <c r="G172" s="55"/>
    </row>
    <row r="173" spans="1:7" ht="13.95" hidden="1" customHeight="1" x14ac:dyDescent="0.25">
      <c r="A173" s="55"/>
      <c r="B173" s="55"/>
      <c r="C173" s="55"/>
      <c r="D173" s="55"/>
      <c r="E173" s="55"/>
      <c r="F173" s="55"/>
      <c r="G173" s="55"/>
    </row>
    <row r="174" spans="1:7" ht="13.95" hidden="1" customHeight="1" x14ac:dyDescent="0.25">
      <c r="A174" s="55"/>
      <c r="B174" s="55"/>
      <c r="C174" s="55"/>
      <c r="D174" s="55"/>
      <c r="E174" s="55"/>
      <c r="F174" s="55"/>
      <c r="G174" s="55"/>
    </row>
    <row r="175" spans="1:7" ht="12.6" customHeight="1" x14ac:dyDescent="0.25">
      <c r="A175" s="55"/>
      <c r="B175" s="55"/>
      <c r="C175" s="55"/>
      <c r="D175" s="55"/>
      <c r="E175" s="55"/>
      <c r="F175" s="55"/>
      <c r="G175" s="55"/>
    </row>
    <row r="176" spans="1:7" ht="18.600000000000001" customHeight="1" x14ac:dyDescent="0.25">
      <c r="A176" s="55"/>
      <c r="B176" s="55"/>
      <c r="C176" s="55"/>
      <c r="D176" s="55"/>
      <c r="E176" s="55"/>
      <c r="F176" s="55"/>
      <c r="G176" s="55"/>
    </row>
    <row r="177" spans="1:7" ht="27.6" customHeight="1" x14ac:dyDescent="0.25">
      <c r="A177" s="55"/>
      <c r="B177" s="55"/>
      <c r="C177" s="55"/>
      <c r="D177" s="55"/>
      <c r="E177" s="55"/>
      <c r="F177" s="55"/>
      <c r="G177" s="55"/>
    </row>
    <row r="178" spans="1:7" ht="12.6" customHeight="1" x14ac:dyDescent="0.25">
      <c r="A178" s="55"/>
      <c r="B178" s="55"/>
      <c r="C178" s="55"/>
      <c r="D178" s="55"/>
      <c r="E178" s="55"/>
      <c r="F178" s="55"/>
      <c r="G178" s="55"/>
    </row>
    <row r="179" spans="1:7" ht="13.95" customHeight="1" x14ac:dyDescent="0.25">
      <c r="A179" s="55"/>
      <c r="B179" s="55"/>
      <c r="C179" s="55"/>
      <c r="D179" s="55"/>
      <c r="E179" s="55"/>
      <c r="F179" s="55"/>
      <c r="G179" s="55"/>
    </row>
  </sheetData>
  <mergeCells count="6">
    <mergeCell ref="A137:G137"/>
    <mergeCell ref="A70:G70"/>
    <mergeCell ref="A1:C1"/>
    <mergeCell ref="B121:C121"/>
    <mergeCell ref="B113:C113"/>
    <mergeCell ref="B114:C114"/>
  </mergeCells>
  <phoneticPr fontId="0" type="noConversion"/>
  <pageMargins left="0.7" right="0.7" top="0.75" bottom="0.25" header="0.3" footer="0.5"/>
  <pageSetup scale="73" fitToHeight="4" orientation="portrait" r:id="rId1"/>
  <headerFooter differentFirst="1" alignWithMargins="0">
    <oddHeader xml:space="preserve">&amp;C&amp;"Arial,Bold"&amp;16CITY OF THREE WAY
FY 2025 - 2026 BUDGET&amp;R
</oddHeader>
    <firstHeader>&amp;C&amp;"Arial,Bold"&amp;16CITY OF THREE WAY
FY 2025 - 2026 BUDGET</firstHeader>
  </headerFooter>
  <rowBreaks count="1" manualBreakCount="1">
    <brk id="70"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0"/>
  <sheetViews>
    <sheetView view="pageLayout" zoomScaleNormal="100" workbookViewId="0"/>
  </sheetViews>
  <sheetFormatPr defaultRowHeight="13.8" x14ac:dyDescent="0.25"/>
  <cols>
    <col min="1" max="1" width="11.109375" style="7" bestFit="1" customWidth="1"/>
    <col min="2" max="2" width="34.33203125" style="3" bestFit="1" customWidth="1"/>
    <col min="3" max="3" width="15.6640625" bestFit="1" customWidth="1"/>
    <col min="4" max="4" width="15.6640625" customWidth="1"/>
    <col min="5" max="5" width="16.77734375" customWidth="1"/>
    <col min="6" max="6" width="18.44140625" bestFit="1" customWidth="1"/>
    <col min="7" max="7" width="12.6640625" bestFit="1" customWidth="1"/>
    <col min="8" max="8" width="14.44140625" bestFit="1" customWidth="1"/>
    <col min="9" max="9" width="16.6640625" bestFit="1" customWidth="1"/>
    <col min="10" max="10" width="18.44140625" bestFit="1" customWidth="1"/>
    <col min="11" max="11" width="15.6640625" bestFit="1" customWidth="1"/>
  </cols>
  <sheetData>
    <row r="1" spans="1:8" ht="13.2" x14ac:dyDescent="0.25">
      <c r="A1" s="90" t="s">
        <v>0</v>
      </c>
      <c r="B1" s="91" t="s">
        <v>35</v>
      </c>
      <c r="C1" s="10"/>
      <c r="D1" s="10"/>
      <c r="E1" s="79"/>
      <c r="F1" s="13"/>
    </row>
    <row r="2" spans="1:8" ht="13.2" x14ac:dyDescent="0.25">
      <c r="A2" s="90" t="s">
        <v>2</v>
      </c>
      <c r="B2" s="92"/>
      <c r="C2" s="13"/>
      <c r="D2" s="13"/>
      <c r="E2" s="12" t="s">
        <v>67</v>
      </c>
      <c r="F2" s="13"/>
    </row>
    <row r="3" spans="1:8" x14ac:dyDescent="0.25">
      <c r="A3" s="5">
        <v>121</v>
      </c>
    </row>
    <row r="4" spans="1:8" x14ac:dyDescent="0.25">
      <c r="A4" s="5"/>
    </row>
    <row r="5" spans="1:8" ht="13.2" x14ac:dyDescent="0.25">
      <c r="A5" s="20"/>
      <c r="B5" s="18"/>
      <c r="C5" s="21" t="s">
        <v>3</v>
      </c>
      <c r="D5" s="21" t="s">
        <v>70</v>
      </c>
      <c r="E5" s="22" t="s">
        <v>69</v>
      </c>
      <c r="F5" s="22" t="s">
        <v>70</v>
      </c>
    </row>
    <row r="6" spans="1:8" x14ac:dyDescent="0.25">
      <c r="A6" s="89"/>
      <c r="B6" s="149" t="s">
        <v>36</v>
      </c>
      <c r="C6" s="21" t="s">
        <v>197</v>
      </c>
      <c r="D6" s="21" t="s">
        <v>320</v>
      </c>
      <c r="E6" s="22" t="s">
        <v>319</v>
      </c>
      <c r="F6" s="22" t="s">
        <v>335</v>
      </c>
    </row>
    <row r="7" spans="1:8" x14ac:dyDescent="0.25">
      <c r="A7" s="44">
        <v>33550</v>
      </c>
      <c r="B7" s="147" t="s">
        <v>37</v>
      </c>
      <c r="C7" s="25">
        <v>69426</v>
      </c>
      <c r="D7" s="25">
        <v>65000</v>
      </c>
      <c r="E7" s="25">
        <v>65000</v>
      </c>
      <c r="F7" s="25">
        <v>65000</v>
      </c>
    </row>
    <row r="8" spans="1:8" x14ac:dyDescent="0.25">
      <c r="A8" s="148">
        <v>36100</v>
      </c>
      <c r="B8" s="147" t="s">
        <v>17</v>
      </c>
      <c r="C8" s="25">
        <v>1049</v>
      </c>
      <c r="D8" s="45">
        <v>1000</v>
      </c>
      <c r="E8" s="45">
        <v>225</v>
      </c>
      <c r="F8" s="45">
        <v>225</v>
      </c>
    </row>
    <row r="9" spans="1:8" x14ac:dyDescent="0.25">
      <c r="A9" s="148"/>
      <c r="B9" s="147"/>
      <c r="C9" s="25"/>
      <c r="D9" s="25"/>
      <c r="E9" s="25"/>
      <c r="F9" s="25"/>
    </row>
    <row r="10" spans="1:8" x14ac:dyDescent="0.25">
      <c r="A10" s="148"/>
      <c r="B10" s="149" t="s">
        <v>176</v>
      </c>
      <c r="C10" s="101">
        <f>SUM(C7:C8)</f>
        <v>70475</v>
      </c>
      <c r="D10" s="101">
        <f>SUM(D7:D8)</f>
        <v>66000</v>
      </c>
      <c r="E10" s="101">
        <f>SUM(E7:E8)</f>
        <v>65225</v>
      </c>
      <c r="F10" s="101">
        <f>SUM(F7:F8)</f>
        <v>65225</v>
      </c>
    </row>
    <row r="11" spans="1:8" x14ac:dyDescent="0.25">
      <c r="A11" s="148"/>
      <c r="B11" s="147"/>
      <c r="C11" s="24"/>
      <c r="D11" s="24"/>
      <c r="E11" s="24"/>
      <c r="F11" s="24"/>
    </row>
    <row r="12" spans="1:8" x14ac:dyDescent="0.25">
      <c r="A12" s="150">
        <v>43100</v>
      </c>
      <c r="B12" s="149" t="s">
        <v>21</v>
      </c>
      <c r="C12" s="24"/>
      <c r="D12" s="24" t="s">
        <v>67</v>
      </c>
      <c r="E12" s="24"/>
      <c r="F12" s="24" t="s">
        <v>67</v>
      </c>
    </row>
    <row r="13" spans="1:8" x14ac:dyDescent="0.25">
      <c r="A13" s="151">
        <v>240</v>
      </c>
      <c r="B13" s="147" t="s">
        <v>29</v>
      </c>
      <c r="C13" s="25">
        <v>40488</v>
      </c>
      <c r="D13" s="25">
        <v>44000</v>
      </c>
      <c r="E13" s="25">
        <v>41000</v>
      </c>
      <c r="F13" s="25">
        <v>48000</v>
      </c>
      <c r="H13" s="296"/>
    </row>
    <row r="14" spans="1:8" x14ac:dyDescent="0.25">
      <c r="A14" s="151">
        <v>268</v>
      </c>
      <c r="B14" s="147" t="s">
        <v>38</v>
      </c>
      <c r="C14" s="25" t="s">
        <v>321</v>
      </c>
      <c r="D14" s="45">
        <v>90000</v>
      </c>
      <c r="E14" s="25">
        <v>90000</v>
      </c>
      <c r="F14" s="45">
        <v>15000</v>
      </c>
    </row>
    <row r="15" spans="1:8" x14ac:dyDescent="0.25">
      <c r="A15" s="152">
        <v>331</v>
      </c>
      <c r="B15" s="147" t="s">
        <v>41</v>
      </c>
      <c r="C15" s="25">
        <v>7433</v>
      </c>
      <c r="D15" s="45">
        <v>7000</v>
      </c>
      <c r="E15" s="25">
        <v>7000</v>
      </c>
      <c r="F15" s="45">
        <v>7000</v>
      </c>
    </row>
    <row r="16" spans="1:8" x14ac:dyDescent="0.25">
      <c r="A16" s="152">
        <v>900</v>
      </c>
      <c r="B16" s="147" t="s">
        <v>136</v>
      </c>
      <c r="C16" s="25">
        <v>0</v>
      </c>
      <c r="D16" s="25"/>
      <c r="E16" s="25"/>
      <c r="F16" s="25"/>
    </row>
    <row r="17" spans="1:6" x14ac:dyDescent="0.25">
      <c r="A17" s="152"/>
      <c r="B17" s="147"/>
      <c r="C17" s="25"/>
      <c r="D17" s="25"/>
      <c r="E17" s="25"/>
      <c r="F17" s="25"/>
    </row>
    <row r="18" spans="1:6" x14ac:dyDescent="0.25">
      <c r="A18" s="151"/>
      <c r="B18" s="149" t="s">
        <v>177</v>
      </c>
      <c r="C18" s="101">
        <f>SUM(C13:C16)</f>
        <v>47921</v>
      </c>
      <c r="D18" s="101">
        <f>SUM(D13:D16)</f>
        <v>141000</v>
      </c>
      <c r="E18" s="101">
        <f>SUM(E13:E16)</f>
        <v>138000</v>
      </c>
      <c r="F18" s="101">
        <f>SUM(F13:F16)</f>
        <v>70000</v>
      </c>
    </row>
    <row r="19" spans="1:6" x14ac:dyDescent="0.25">
      <c r="A19" s="151"/>
      <c r="B19" s="147"/>
      <c r="C19" s="24"/>
      <c r="D19" s="24"/>
      <c r="E19" s="24"/>
      <c r="F19" s="24"/>
    </row>
    <row r="20" spans="1:6" x14ac:dyDescent="0.25">
      <c r="A20" s="151" t="s">
        <v>33</v>
      </c>
      <c r="B20" s="147"/>
      <c r="C20" s="153">
        <f>C10-C18</f>
        <v>22554</v>
      </c>
      <c r="D20" s="153">
        <f>D10-D18</f>
        <v>-75000</v>
      </c>
      <c r="E20" s="153">
        <f>E10-E18</f>
        <v>-72775</v>
      </c>
      <c r="F20" s="153">
        <f>F10-F18</f>
        <v>-4775</v>
      </c>
    </row>
    <row r="21" spans="1:6" x14ac:dyDescent="0.25">
      <c r="A21" s="151"/>
      <c r="B21" s="147"/>
      <c r="C21" s="24"/>
      <c r="D21" s="24"/>
      <c r="E21" s="24"/>
      <c r="F21" s="24"/>
    </row>
    <row r="22" spans="1:6" x14ac:dyDescent="0.25">
      <c r="A22" s="151" t="s">
        <v>39</v>
      </c>
      <c r="B22" s="147"/>
      <c r="C22" s="25">
        <v>0</v>
      </c>
      <c r="D22" s="25">
        <v>0</v>
      </c>
      <c r="E22" s="25">
        <v>0</v>
      </c>
      <c r="F22" s="25">
        <v>0</v>
      </c>
    </row>
    <row r="23" spans="1:6" x14ac:dyDescent="0.25">
      <c r="A23" s="151"/>
      <c r="B23" s="147"/>
      <c r="C23" s="24"/>
      <c r="D23" s="24"/>
      <c r="E23" s="24"/>
      <c r="F23" s="24"/>
    </row>
    <row r="24" spans="1:6" ht="14.4" thickBot="1" x14ac:dyDescent="0.3">
      <c r="A24" s="88" t="s">
        <v>170</v>
      </c>
      <c r="B24" s="147"/>
      <c r="C24" s="154">
        <f>+C20+C22</f>
        <v>22554</v>
      </c>
      <c r="D24" s="154">
        <f t="shared" ref="D24:F24" si="0">+D20+D22</f>
        <v>-75000</v>
      </c>
      <c r="E24" s="154">
        <f t="shared" si="0"/>
        <v>-72775</v>
      </c>
      <c r="F24" s="154">
        <f t="shared" si="0"/>
        <v>-4775</v>
      </c>
    </row>
    <row r="25" spans="1:6" ht="14.4" thickTop="1" x14ac:dyDescent="0.25">
      <c r="A25" s="151"/>
      <c r="B25" s="147"/>
      <c r="C25" s="155"/>
      <c r="D25" s="24"/>
      <c r="E25" s="24"/>
      <c r="F25" s="24"/>
    </row>
    <row r="26" spans="1:6" x14ac:dyDescent="0.25">
      <c r="A26" s="49" t="s">
        <v>163</v>
      </c>
      <c r="B26" s="24"/>
      <c r="C26" s="146">
        <f>+C27-C24</f>
        <v>83432</v>
      </c>
      <c r="D26" s="111">
        <f>C27</f>
        <v>105986</v>
      </c>
      <c r="E26" s="53">
        <f>C27</f>
        <v>105986</v>
      </c>
      <c r="F26" s="53">
        <f>E27</f>
        <v>33211</v>
      </c>
    </row>
    <row r="27" spans="1:6" x14ac:dyDescent="0.25">
      <c r="A27" s="49" t="s">
        <v>162</v>
      </c>
      <c r="B27" s="24"/>
      <c r="C27" s="106">
        <v>105986</v>
      </c>
      <c r="D27" s="106">
        <f t="shared" ref="D27:F27" si="1">+D26+D24</f>
        <v>30986</v>
      </c>
      <c r="E27" s="106">
        <f>+E26+E24</f>
        <v>33211</v>
      </c>
      <c r="F27" s="106">
        <f t="shared" si="1"/>
        <v>28436</v>
      </c>
    </row>
    <row r="28" spans="1:6" x14ac:dyDescent="0.25">
      <c r="A28" s="130"/>
      <c r="B28" s="131"/>
      <c r="C28" s="132"/>
      <c r="D28" s="132"/>
      <c r="E28" s="132"/>
      <c r="F28" s="132"/>
    </row>
    <row r="29" spans="1:6" x14ac:dyDescent="0.25">
      <c r="A29" s="49" t="s">
        <v>183</v>
      </c>
      <c r="B29" s="24"/>
      <c r="C29" s="146">
        <v>95604</v>
      </c>
      <c r="D29" s="111">
        <f>C30</f>
        <v>118158</v>
      </c>
      <c r="E29" s="53">
        <f>C30</f>
        <v>118158</v>
      </c>
      <c r="F29" s="53">
        <f>E30</f>
        <v>45383</v>
      </c>
    </row>
    <row r="30" spans="1:6" x14ac:dyDescent="0.25">
      <c r="A30" s="49" t="s">
        <v>184</v>
      </c>
      <c r="B30" s="24"/>
      <c r="C30" s="106">
        <f>+C29+C24</f>
        <v>118158</v>
      </c>
      <c r="D30" s="106">
        <f t="shared" ref="D30" si="2">+D29+D24</f>
        <v>43158</v>
      </c>
      <c r="E30" s="106">
        <f>+E29+E24</f>
        <v>45383</v>
      </c>
      <c r="F30" s="106">
        <f>+F29+F24</f>
        <v>40608</v>
      </c>
    </row>
    <row r="32" spans="1:6" ht="13.95" customHeight="1" x14ac:dyDescent="0.25">
      <c r="A32" s="55"/>
      <c r="B32" s="55"/>
      <c r="C32" s="55"/>
      <c r="D32" s="55"/>
      <c r="E32" s="55"/>
      <c r="F32" s="55"/>
    </row>
    <row r="33" spans="1:6" ht="13.95" customHeight="1" x14ac:dyDescent="0.25">
      <c r="A33" s="55"/>
      <c r="B33" s="55"/>
      <c r="C33" s="55"/>
      <c r="D33" s="55"/>
      <c r="E33" s="55"/>
      <c r="F33" s="55"/>
    </row>
    <row r="38" spans="1:6" x14ac:dyDescent="0.25">
      <c r="A38" s="303"/>
      <c r="B38" s="303"/>
      <c r="C38" s="303"/>
      <c r="D38" s="303"/>
      <c r="E38" s="303"/>
      <c r="F38" s="303"/>
    </row>
    <row r="40" spans="1:6" x14ac:dyDescent="0.25">
      <c r="C40" s="313"/>
      <c r="D40" s="313"/>
    </row>
  </sheetData>
  <mergeCells count="2">
    <mergeCell ref="A38:F38"/>
    <mergeCell ref="C40:D40"/>
  </mergeCells>
  <phoneticPr fontId="0" type="noConversion"/>
  <pageMargins left="0.5" right="0.5" top="1" bottom="1" header="0.5" footer="0.5"/>
  <pageSetup scale="76" orientation="portrait" r:id="rId1"/>
  <headerFooter differentOddEven="1" alignWithMargins="0">
    <oddHeader xml:space="preserve">&amp;C&amp;"Arial,Bold"&amp;12CITY OF THREE WAY
FY 2025 - 2026 BUDGET
&amp;R </oddHeader>
    <oddFooter>&amp;C&amp;11Page 5 of 6</oddFooter>
  </headerFooter>
  <ignoredErrors>
    <ignoredError sqref="E2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B3942-2BF8-40F5-ABAC-0726249C4224}">
  <sheetPr>
    <tabColor rgb="FFFF0000"/>
  </sheetPr>
  <dimension ref="A1:E37"/>
  <sheetViews>
    <sheetView workbookViewId="0">
      <selection activeCell="F9" sqref="F9"/>
    </sheetView>
  </sheetViews>
  <sheetFormatPr defaultColWidth="8.77734375" defaultRowHeight="13.2" x14ac:dyDescent="0.25"/>
  <cols>
    <col min="1" max="1" width="38" style="168" customWidth="1"/>
    <col min="2" max="2" width="24.109375" style="168" customWidth="1"/>
    <col min="3" max="3" width="2.77734375" style="168" customWidth="1"/>
    <col min="4" max="16384" width="8.77734375" style="168"/>
  </cols>
  <sheetData>
    <row r="1" spans="1:5" x14ac:dyDescent="0.25">
      <c r="A1" s="167" t="s">
        <v>204</v>
      </c>
      <c r="B1" s="168" t="s">
        <v>205</v>
      </c>
      <c r="E1" s="168" t="s">
        <v>206</v>
      </c>
    </row>
    <row r="2" spans="1:5" ht="13.5" customHeight="1" x14ac:dyDescent="0.25">
      <c r="E2" s="168" t="s">
        <v>207</v>
      </c>
    </row>
    <row r="3" spans="1:5" x14ac:dyDescent="0.25">
      <c r="A3" s="168" t="s">
        <v>208</v>
      </c>
      <c r="B3" s="169">
        <v>313038</v>
      </c>
    </row>
    <row r="4" spans="1:5" x14ac:dyDescent="0.25">
      <c r="A4" s="168" t="s">
        <v>209</v>
      </c>
      <c r="B4" s="201">
        <v>0.41589999999999999</v>
      </c>
    </row>
    <row r="5" spans="1:5" x14ac:dyDescent="0.25">
      <c r="A5" s="168" t="s">
        <v>210</v>
      </c>
      <c r="B5" s="170">
        <v>0.99980000000000002</v>
      </c>
    </row>
    <row r="8" spans="1:5" x14ac:dyDescent="0.25">
      <c r="A8" s="168" t="s">
        <v>211</v>
      </c>
      <c r="B8" s="171">
        <f>(B3/100)*B4</f>
        <v>1301.9250420000001</v>
      </c>
    </row>
    <row r="9" spans="1:5" x14ac:dyDescent="0.25">
      <c r="A9" s="168" t="s">
        <v>212</v>
      </c>
      <c r="B9" s="172">
        <f>B8*B5</f>
        <v>1301.6646569916002</v>
      </c>
    </row>
    <row r="11" spans="1:5" ht="4.5" customHeight="1" x14ac:dyDescent="0.25">
      <c r="A11" s="173"/>
      <c r="B11" s="173"/>
    </row>
    <row r="12" spans="1:5" x14ac:dyDescent="0.25">
      <c r="A12" s="167" t="s">
        <v>213</v>
      </c>
      <c r="B12" s="168" t="s">
        <v>214</v>
      </c>
    </row>
    <row r="14" spans="1:5" x14ac:dyDescent="0.25">
      <c r="A14" s="168" t="s">
        <v>208</v>
      </c>
      <c r="B14" s="169"/>
    </row>
    <row r="15" spans="1:5" x14ac:dyDescent="0.25">
      <c r="A15" s="168" t="s">
        <v>215</v>
      </c>
      <c r="B15" s="169"/>
    </row>
    <row r="16" spans="1:5" x14ac:dyDescent="0.25">
      <c r="A16" s="168" t="s">
        <v>216</v>
      </c>
      <c r="B16" s="174"/>
    </row>
    <row r="17" spans="1:2" x14ac:dyDescent="0.25">
      <c r="A17" s="168" t="s">
        <v>217</v>
      </c>
      <c r="B17" s="174"/>
    </row>
    <row r="18" spans="1:2" x14ac:dyDescent="0.25">
      <c r="A18" s="168" t="s">
        <v>218</v>
      </c>
      <c r="B18" s="174"/>
    </row>
    <row r="19" spans="1:2" x14ac:dyDescent="0.25">
      <c r="A19" s="168" t="s">
        <v>219</v>
      </c>
      <c r="B19" s="174"/>
    </row>
    <row r="20" spans="1:2" x14ac:dyDescent="0.25">
      <c r="A20" s="168" t="s">
        <v>220</v>
      </c>
      <c r="B20" s="174"/>
    </row>
    <row r="21" spans="1:2" x14ac:dyDescent="0.25">
      <c r="A21" s="168" t="s">
        <v>221</v>
      </c>
      <c r="B21" s="168" t="b">
        <f>B15=SUM(B16:B20)</f>
        <v>1</v>
      </c>
    </row>
    <row r="23" spans="1:2" x14ac:dyDescent="0.25">
      <c r="A23" s="168" t="s">
        <v>210</v>
      </c>
      <c r="B23" s="170"/>
    </row>
    <row r="25" spans="1:2" x14ac:dyDescent="0.25">
      <c r="A25" s="168" t="s">
        <v>222</v>
      </c>
      <c r="B25" s="175">
        <f>(B14/100)*B15</f>
        <v>0</v>
      </c>
    </row>
    <row r="26" spans="1:2" x14ac:dyDescent="0.25">
      <c r="A26" s="168" t="str">
        <f>A16</f>
        <v xml:space="preserve">     General Fund</v>
      </c>
      <c r="B26" s="171">
        <f>($B$14/100)*B16</f>
        <v>0</v>
      </c>
    </row>
    <row r="27" spans="1:2" x14ac:dyDescent="0.25">
      <c r="A27" s="168" t="str">
        <f>A17</f>
        <v xml:space="preserve">     Highway Fund</v>
      </c>
      <c r="B27" s="171">
        <f t="shared" ref="B27:B30" si="0">($B$14/100)*B17</f>
        <v>0</v>
      </c>
    </row>
    <row r="28" spans="1:2" x14ac:dyDescent="0.25">
      <c r="A28" s="168" t="str">
        <f>A18</f>
        <v xml:space="preserve">     Solid Waste Fund</v>
      </c>
      <c r="B28" s="171">
        <f t="shared" si="0"/>
        <v>0</v>
      </c>
    </row>
    <row r="29" spans="1:2" x14ac:dyDescent="0.25">
      <c r="A29" s="168" t="str">
        <f>A19</f>
        <v xml:space="preserve">     Debt Service Fund</v>
      </c>
      <c r="B29" s="171">
        <f t="shared" si="0"/>
        <v>0</v>
      </c>
    </row>
    <row r="30" spans="1:2" x14ac:dyDescent="0.25">
      <c r="A30" s="168" t="str">
        <f>A20</f>
        <v xml:space="preserve">     Schools Fund</v>
      </c>
      <c r="B30" s="171">
        <f t="shared" si="0"/>
        <v>0</v>
      </c>
    </row>
    <row r="31" spans="1:2" x14ac:dyDescent="0.25">
      <c r="B31" s="171"/>
    </row>
    <row r="32" spans="1:2" x14ac:dyDescent="0.25">
      <c r="A32" s="168" t="s">
        <v>223</v>
      </c>
      <c r="B32" s="175">
        <f>B25*B23</f>
        <v>0</v>
      </c>
    </row>
    <row r="33" spans="1:2" x14ac:dyDescent="0.25">
      <c r="A33" s="168" t="str">
        <f>A16</f>
        <v xml:space="preserve">     General Fund</v>
      </c>
      <c r="B33" s="176">
        <f>B26*$B$23</f>
        <v>0</v>
      </c>
    </row>
    <row r="34" spans="1:2" x14ac:dyDescent="0.25">
      <c r="A34" s="168" t="str">
        <f t="shared" ref="A34:A37" si="1">A17</f>
        <v xml:space="preserve">     Highway Fund</v>
      </c>
      <c r="B34" s="176">
        <f t="shared" ref="B34:B37" si="2">B27*$B$23</f>
        <v>0</v>
      </c>
    </row>
    <row r="35" spans="1:2" x14ac:dyDescent="0.25">
      <c r="A35" s="168" t="str">
        <f t="shared" si="1"/>
        <v xml:space="preserve">     Solid Waste Fund</v>
      </c>
      <c r="B35" s="176">
        <f t="shared" si="2"/>
        <v>0</v>
      </c>
    </row>
    <row r="36" spans="1:2" x14ac:dyDescent="0.25">
      <c r="A36" s="168" t="str">
        <f t="shared" si="1"/>
        <v xml:space="preserve">     Debt Service Fund</v>
      </c>
      <c r="B36" s="176">
        <f t="shared" si="2"/>
        <v>0</v>
      </c>
    </row>
    <row r="37" spans="1:2" x14ac:dyDescent="0.25">
      <c r="A37" s="168" t="str">
        <f t="shared" si="1"/>
        <v xml:space="preserve">     Schools Fund</v>
      </c>
      <c r="B37" s="176">
        <f t="shared" si="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940A2-5154-4BF1-9761-E81D2B736779}">
  <sheetPr>
    <tabColor rgb="FFFF0000"/>
  </sheetPr>
  <dimension ref="A1:G13"/>
  <sheetViews>
    <sheetView workbookViewId="0">
      <selection activeCell="F6" sqref="F6"/>
    </sheetView>
  </sheetViews>
  <sheetFormatPr defaultColWidth="8.77734375" defaultRowHeight="13.2" x14ac:dyDescent="0.25"/>
  <cols>
    <col min="1" max="1" width="31.109375" style="168" customWidth="1"/>
    <col min="2" max="2" width="22.6640625" style="168" customWidth="1"/>
    <col min="3" max="3" width="2.77734375" style="168" customWidth="1"/>
    <col min="4" max="4" width="18.44140625" style="168" customWidth="1"/>
    <col min="5" max="5" width="8.77734375" style="168"/>
    <col min="6" max="7" width="15.77734375" style="198" customWidth="1"/>
    <col min="8" max="16384" width="8.77734375" style="168"/>
  </cols>
  <sheetData>
    <row r="1" spans="1:7" x14ac:dyDescent="0.25">
      <c r="A1" s="177" t="s">
        <v>224</v>
      </c>
    </row>
    <row r="2" spans="1:7" x14ac:dyDescent="0.25">
      <c r="A2" s="177" t="s">
        <v>225</v>
      </c>
      <c r="B2" s="178">
        <v>1877</v>
      </c>
    </row>
    <row r="4" spans="1:7" x14ac:dyDescent="0.25">
      <c r="B4" s="177" t="s">
        <v>257</v>
      </c>
      <c r="D4" s="177" t="s">
        <v>226</v>
      </c>
      <c r="F4" s="199" t="s">
        <v>258</v>
      </c>
      <c r="G4" s="199" t="s">
        <v>202</v>
      </c>
    </row>
    <row r="5" spans="1:7" x14ac:dyDescent="0.25">
      <c r="A5" s="177" t="s">
        <v>185</v>
      </c>
    </row>
    <row r="6" spans="1:7" x14ac:dyDescent="0.25">
      <c r="A6" s="177" t="s">
        <v>227</v>
      </c>
      <c r="B6" s="169">
        <v>120</v>
      </c>
      <c r="D6" s="179">
        <f>$B$2*B6</f>
        <v>225240</v>
      </c>
      <c r="F6" s="198">
        <f>'General Revenue'!F23</f>
        <v>225000</v>
      </c>
      <c r="G6" s="198">
        <f>F6-D6</f>
        <v>-240</v>
      </c>
    </row>
    <row r="7" spans="1:7" x14ac:dyDescent="0.25">
      <c r="A7" s="177" t="s">
        <v>228</v>
      </c>
      <c r="B7" s="174">
        <v>0.46</v>
      </c>
      <c r="D7" s="176">
        <f t="shared" ref="D7:D13" si="0">$B$2*B7</f>
        <v>863.42000000000007</v>
      </c>
      <c r="F7" s="198">
        <v>0</v>
      </c>
      <c r="G7" s="198">
        <f t="shared" ref="G7:G10" si="1">F7-D7</f>
        <v>-863.42000000000007</v>
      </c>
    </row>
    <row r="8" spans="1:7" x14ac:dyDescent="0.25">
      <c r="A8" s="177" t="s">
        <v>229</v>
      </c>
      <c r="B8" s="174">
        <v>1.83</v>
      </c>
      <c r="D8" s="176">
        <f t="shared" si="0"/>
        <v>3434.9100000000003</v>
      </c>
      <c r="F8" s="198">
        <v>0</v>
      </c>
      <c r="G8" s="198">
        <f t="shared" si="1"/>
        <v>-3434.9100000000003</v>
      </c>
    </row>
    <row r="9" spans="1:7" x14ac:dyDescent="0.25">
      <c r="A9" s="177" t="s">
        <v>230</v>
      </c>
      <c r="B9" s="174">
        <v>12</v>
      </c>
      <c r="D9" s="176">
        <f t="shared" si="0"/>
        <v>22524</v>
      </c>
      <c r="F9" s="198">
        <f>'General Revenue'!F26</f>
        <v>18000</v>
      </c>
      <c r="G9" s="198">
        <f t="shared" si="1"/>
        <v>-4524</v>
      </c>
    </row>
    <row r="10" spans="1:7" x14ac:dyDescent="0.25">
      <c r="A10" s="177" t="s">
        <v>231</v>
      </c>
      <c r="B10" s="174">
        <v>1</v>
      </c>
      <c r="D10" s="176">
        <f t="shared" si="0"/>
        <v>1877</v>
      </c>
      <c r="F10" s="198" t="e">
        <f>'General Revenue'!#REF!</f>
        <v>#REF!</v>
      </c>
      <c r="G10" s="198" t="e">
        <f t="shared" si="1"/>
        <v>#REF!</v>
      </c>
    </row>
    <row r="11" spans="1:7" ht="13.8" thickBot="1" x14ac:dyDescent="0.3">
      <c r="A11" s="177" t="s">
        <v>232</v>
      </c>
      <c r="B11" s="180">
        <f>SUM(B6:B10)</f>
        <v>135.29</v>
      </c>
      <c r="D11" s="181">
        <f>SUM(D6:D10)</f>
        <v>253939.33000000002</v>
      </c>
      <c r="F11" s="200" t="e">
        <f>SUM(F6:F10)</f>
        <v>#REF!</v>
      </c>
      <c r="G11" s="200" t="e">
        <f>SUM(G6:G10)</f>
        <v>#REF!</v>
      </c>
    </row>
    <row r="12" spans="1:7" ht="21" customHeight="1" thickTop="1" x14ac:dyDescent="0.25">
      <c r="A12" s="177" t="s">
        <v>186</v>
      </c>
      <c r="D12" s="182"/>
    </row>
    <row r="13" spans="1:7" x14ac:dyDescent="0.25">
      <c r="A13" s="177" t="s">
        <v>233</v>
      </c>
      <c r="B13" s="169">
        <v>35</v>
      </c>
      <c r="D13" s="179">
        <f t="shared" si="0"/>
        <v>65695</v>
      </c>
      <c r="F13" s="198">
        <f>'Street Aid'!F7</f>
        <v>65000</v>
      </c>
      <c r="G13" s="198">
        <f>F13-D13</f>
        <v>-695</v>
      </c>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8A02-8961-4BC1-8831-512155C88757}">
  <sheetPr>
    <tabColor rgb="FFFF0000"/>
  </sheetPr>
  <dimension ref="B1:J37"/>
  <sheetViews>
    <sheetView workbookViewId="0">
      <selection activeCell="K13" sqref="K13"/>
    </sheetView>
  </sheetViews>
  <sheetFormatPr defaultColWidth="8.77734375" defaultRowHeight="13.2" x14ac:dyDescent="0.25"/>
  <cols>
    <col min="1" max="1" width="3.109375" style="168" customWidth="1"/>
    <col min="2" max="2" width="32" style="168" customWidth="1"/>
    <col min="3" max="10" width="17.6640625" style="168" customWidth="1"/>
    <col min="11" max="11" width="8.77734375" style="168"/>
    <col min="12" max="16" width="9.6640625" style="168" bestFit="1" customWidth="1"/>
    <col min="17" max="16384" width="8.77734375" style="168"/>
  </cols>
  <sheetData>
    <row r="1" spans="2:10" x14ac:dyDescent="0.25">
      <c r="C1" s="315" t="s">
        <v>234</v>
      </c>
      <c r="D1" s="315"/>
      <c r="E1" s="315"/>
      <c r="F1" s="315"/>
      <c r="G1" s="315"/>
      <c r="H1" s="315"/>
      <c r="I1" s="177" t="s">
        <v>235</v>
      </c>
      <c r="J1" s="168" t="s">
        <v>236</v>
      </c>
    </row>
    <row r="2" spans="2:10" x14ac:dyDescent="0.25">
      <c r="C2" s="183">
        <v>2017</v>
      </c>
      <c r="D2" s="183">
        <f>C2+1</f>
        <v>2018</v>
      </c>
      <c r="E2" s="183">
        <f t="shared" ref="E2:J2" si="0">D2+1</f>
        <v>2019</v>
      </c>
      <c r="F2" s="183">
        <f t="shared" si="0"/>
        <v>2020</v>
      </c>
      <c r="G2" s="183">
        <f t="shared" si="0"/>
        <v>2021</v>
      </c>
      <c r="H2" s="183">
        <f t="shared" si="0"/>
        <v>2022</v>
      </c>
      <c r="I2" s="183">
        <f t="shared" si="0"/>
        <v>2023</v>
      </c>
      <c r="J2" s="183">
        <f t="shared" si="0"/>
        <v>2024</v>
      </c>
    </row>
    <row r="3" spans="2:10" x14ac:dyDescent="0.25">
      <c r="B3" s="168" t="s">
        <v>237</v>
      </c>
      <c r="C3" s="184">
        <v>107778</v>
      </c>
      <c r="D3" s="184">
        <v>121095</v>
      </c>
      <c r="E3" s="184">
        <v>149399</v>
      </c>
      <c r="F3" s="184">
        <v>144545</v>
      </c>
      <c r="G3" s="184">
        <v>190634</v>
      </c>
      <c r="H3" s="184">
        <v>231923</v>
      </c>
      <c r="I3" s="184">
        <f>C19</f>
        <v>225000</v>
      </c>
      <c r="J3" s="185">
        <f>I3*(1+J6)</f>
        <v>225000</v>
      </c>
    </row>
    <row r="4" spans="2:10" x14ac:dyDescent="0.25">
      <c r="B4" s="168" t="s">
        <v>238</v>
      </c>
      <c r="D4" s="186">
        <f t="shared" ref="D4:I4" si="1">(D3-C3)/C3</f>
        <v>0.12355953905249679</v>
      </c>
      <c r="E4" s="186">
        <f t="shared" si="1"/>
        <v>0.23373384532804822</v>
      </c>
      <c r="F4" s="186">
        <f t="shared" si="1"/>
        <v>-3.2490177310423765E-2</v>
      </c>
      <c r="G4" s="186">
        <f t="shared" si="1"/>
        <v>0.31885571967207443</v>
      </c>
      <c r="H4" s="186">
        <f t="shared" si="1"/>
        <v>0.21658780700189892</v>
      </c>
      <c r="I4" s="186">
        <f t="shared" si="1"/>
        <v>-2.9850424494336482E-2</v>
      </c>
      <c r="J4" s="187"/>
    </row>
    <row r="5" spans="2:10" ht="13.8" thickBot="1" x14ac:dyDescent="0.3">
      <c r="E5" s="188"/>
      <c r="F5" s="188"/>
      <c r="G5" s="188"/>
      <c r="H5" s="188"/>
      <c r="I5" s="188"/>
      <c r="J5" s="187"/>
    </row>
    <row r="6" spans="2:10" x14ac:dyDescent="0.25">
      <c r="B6" s="316" t="s">
        <v>325</v>
      </c>
      <c r="C6" s="317"/>
      <c r="E6" s="314" t="s">
        <v>239</v>
      </c>
      <c r="F6" s="314"/>
      <c r="G6" s="314"/>
      <c r="H6" s="189">
        <f>AVERAGE(D4:I4)</f>
        <v>0.1383993848749597</v>
      </c>
      <c r="I6" s="188" t="s">
        <v>240</v>
      </c>
      <c r="J6" s="170">
        <v>0</v>
      </c>
    </row>
    <row r="7" spans="2:10" x14ac:dyDescent="0.25">
      <c r="B7" s="190" t="s">
        <v>241</v>
      </c>
      <c r="C7" s="191"/>
      <c r="E7" s="314" t="s">
        <v>242</v>
      </c>
      <c r="F7" s="314"/>
      <c r="G7" s="314"/>
      <c r="H7" s="189">
        <f>AVERAGE(E4:I4)</f>
        <v>0.14136735403945228</v>
      </c>
      <c r="I7" s="188"/>
      <c r="J7" s="187"/>
    </row>
    <row r="8" spans="2:10" x14ac:dyDescent="0.25">
      <c r="B8" s="190" t="s">
        <v>243</v>
      </c>
      <c r="C8" s="191"/>
      <c r="E8" s="314" t="s">
        <v>244</v>
      </c>
      <c r="F8" s="314"/>
      <c r="G8" s="314"/>
      <c r="H8" s="189">
        <f>AVERAGE(F4:I4)</f>
        <v>0.11827573121730328</v>
      </c>
      <c r="I8" s="188"/>
      <c r="J8" s="187"/>
    </row>
    <row r="9" spans="2:10" x14ac:dyDescent="0.25">
      <c r="B9" s="190" t="s">
        <v>245</v>
      </c>
      <c r="C9" s="191"/>
      <c r="E9" s="314" t="s">
        <v>246</v>
      </c>
      <c r="F9" s="314"/>
      <c r="G9" s="314"/>
      <c r="H9" s="189">
        <f>AVERAGE(G4:I4)</f>
        <v>0.16853103405987893</v>
      </c>
      <c r="I9" s="188"/>
      <c r="J9" s="187"/>
    </row>
    <row r="10" spans="2:10" x14ac:dyDescent="0.25">
      <c r="B10" s="190" t="s">
        <v>247</v>
      </c>
      <c r="C10" s="191"/>
      <c r="E10" s="314" t="s">
        <v>248</v>
      </c>
      <c r="F10" s="314"/>
      <c r="G10" s="314"/>
      <c r="H10" s="189">
        <f>AVERAGE(H4:I4)</f>
        <v>9.3368691253781222E-2</v>
      </c>
      <c r="I10" s="192"/>
    </row>
    <row r="11" spans="2:10" x14ac:dyDescent="0.25">
      <c r="B11" s="190" t="s">
        <v>249</v>
      </c>
      <c r="C11" s="191"/>
    </row>
    <row r="12" spans="2:10" x14ac:dyDescent="0.25">
      <c r="B12" s="190" t="s">
        <v>250</v>
      </c>
      <c r="C12" s="191"/>
    </row>
    <row r="13" spans="2:10" x14ac:dyDescent="0.25">
      <c r="B13" s="190" t="s">
        <v>251</v>
      </c>
      <c r="C13" s="191"/>
    </row>
    <row r="14" spans="2:10" x14ac:dyDescent="0.25">
      <c r="B14" s="190" t="s">
        <v>252</v>
      </c>
      <c r="C14" s="191"/>
    </row>
    <row r="15" spans="2:10" x14ac:dyDescent="0.25">
      <c r="B15" s="190" t="s">
        <v>253</v>
      </c>
      <c r="C15" s="193"/>
    </row>
    <row r="16" spans="2:10" x14ac:dyDescent="0.25">
      <c r="B16" s="190" t="s">
        <v>254</v>
      </c>
      <c r="C16" s="193"/>
    </row>
    <row r="17" spans="2:3" x14ac:dyDescent="0.25">
      <c r="B17" s="190" t="s">
        <v>255</v>
      </c>
      <c r="C17" s="193"/>
    </row>
    <row r="18" spans="2:3" x14ac:dyDescent="0.25">
      <c r="B18" s="190" t="s">
        <v>256</v>
      </c>
      <c r="C18" s="193">
        <v>225000</v>
      </c>
    </row>
    <row r="19" spans="2:3" ht="13.8" thickBot="1" x14ac:dyDescent="0.3">
      <c r="B19" s="194" t="s">
        <v>86</v>
      </c>
      <c r="C19" s="195">
        <f>SUM(C7:C18)</f>
        <v>225000</v>
      </c>
    </row>
    <row r="26" spans="2:3" x14ac:dyDescent="0.25">
      <c r="C26" s="196"/>
    </row>
    <row r="37" spans="3:3" x14ac:dyDescent="0.25">
      <c r="C37" s="197"/>
    </row>
  </sheetData>
  <mergeCells count="7">
    <mergeCell ref="E10:G10"/>
    <mergeCell ref="C1:H1"/>
    <mergeCell ref="B6:C6"/>
    <mergeCell ref="E6:G6"/>
    <mergeCell ref="E7:G7"/>
    <mergeCell ref="E8:G8"/>
    <mergeCell ref="E9:G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06D1-0F77-4690-8A10-671614175ECE}">
  <sheetPr>
    <tabColor rgb="FFFF0000"/>
  </sheetPr>
  <dimension ref="A1:P40"/>
  <sheetViews>
    <sheetView topLeftCell="A4" workbookViewId="0">
      <selection activeCell="F25" sqref="F25"/>
    </sheetView>
  </sheetViews>
  <sheetFormatPr defaultRowHeight="13.2" x14ac:dyDescent="0.25"/>
  <cols>
    <col min="1" max="1" width="32.6640625" customWidth="1"/>
    <col min="2" max="3" width="12.33203125" bestFit="1" customWidth="1"/>
    <col min="4" max="4" width="15.109375" customWidth="1"/>
    <col min="5" max="13" width="12.33203125" bestFit="1" customWidth="1"/>
    <col min="14" max="14" width="15.44140625" customWidth="1"/>
    <col min="15" max="15" width="13.6640625" bestFit="1" customWidth="1"/>
    <col min="16" max="16" width="15" bestFit="1" customWidth="1"/>
  </cols>
  <sheetData>
    <row r="1" spans="1:16" ht="20.399999999999999" x14ac:dyDescent="0.35">
      <c r="A1" s="202" t="s">
        <v>259</v>
      </c>
      <c r="B1" s="318" t="s">
        <v>201</v>
      </c>
      <c r="C1" s="318"/>
      <c r="D1" s="318"/>
      <c r="E1" s="318"/>
      <c r="F1" s="318"/>
    </row>
    <row r="2" spans="1:16" s="205" customFormat="1" ht="21" x14ac:dyDescent="0.4">
      <c r="A2" s="203" t="s">
        <v>260</v>
      </c>
      <c r="B2" s="204"/>
      <c r="C2" s="204"/>
      <c r="D2" s="204"/>
      <c r="E2" s="204"/>
      <c r="F2" s="204"/>
    </row>
    <row r="3" spans="1:16" s="205" customFormat="1" ht="21" x14ac:dyDescent="0.4">
      <c r="A3" s="203" t="s">
        <v>198</v>
      </c>
      <c r="B3" s="204"/>
      <c r="C3" s="204"/>
      <c r="D3" s="204"/>
      <c r="E3" s="204"/>
      <c r="F3" s="204"/>
    </row>
    <row r="4" spans="1:16" ht="14.25" customHeight="1" x14ac:dyDescent="0.25">
      <c r="B4" s="206"/>
      <c r="C4" s="206"/>
      <c r="D4" s="206"/>
      <c r="E4" s="206"/>
      <c r="F4" s="206"/>
      <c r="G4" s="206"/>
      <c r="H4" s="206"/>
      <c r="I4" s="206"/>
      <c r="J4" s="206"/>
      <c r="K4" s="206"/>
      <c r="L4" s="206"/>
      <c r="M4" s="206"/>
    </row>
    <row r="5" spans="1:16" ht="15" thickBot="1" x14ac:dyDescent="0.35">
      <c r="A5" s="207" t="s">
        <v>185</v>
      </c>
      <c r="B5" s="208" t="s">
        <v>261</v>
      </c>
      <c r="C5" s="208" t="s">
        <v>262</v>
      </c>
      <c r="D5" s="208" t="s">
        <v>263</v>
      </c>
      <c r="E5" s="208" t="s">
        <v>264</v>
      </c>
      <c r="F5" s="208" t="s">
        <v>265</v>
      </c>
      <c r="G5" s="208" t="s">
        <v>266</v>
      </c>
      <c r="H5" s="208" t="s">
        <v>267</v>
      </c>
      <c r="I5" s="208" t="s">
        <v>268</v>
      </c>
      <c r="J5" s="208" t="s">
        <v>269</v>
      </c>
      <c r="K5" s="208" t="s">
        <v>270</v>
      </c>
      <c r="L5" s="208" t="s">
        <v>271</v>
      </c>
      <c r="M5" s="208" t="s">
        <v>272</v>
      </c>
      <c r="N5" s="208" t="s">
        <v>86</v>
      </c>
    </row>
    <row r="6" spans="1:16" ht="14.4" x14ac:dyDescent="0.3">
      <c r="A6" t="s">
        <v>181</v>
      </c>
      <c r="B6" s="292">
        <v>52585.273000000001</v>
      </c>
      <c r="C6" s="292">
        <v>81445</v>
      </c>
      <c r="D6" s="292">
        <v>53340</v>
      </c>
      <c r="E6" s="292">
        <v>49448</v>
      </c>
      <c r="F6" s="292">
        <v>69435</v>
      </c>
      <c r="G6" s="292">
        <v>79905</v>
      </c>
      <c r="H6" s="292">
        <v>98500</v>
      </c>
      <c r="I6" s="292">
        <v>108843</v>
      </c>
      <c r="J6" s="292">
        <v>127800</v>
      </c>
      <c r="K6" s="292">
        <v>55224</v>
      </c>
      <c r="L6" s="292">
        <v>103938</v>
      </c>
      <c r="M6" s="292">
        <v>69312</v>
      </c>
      <c r="N6" s="293">
        <f>SUM(B6:M6)</f>
        <v>949775.27300000004</v>
      </c>
    </row>
    <row r="7" spans="1:16" ht="14.4" x14ac:dyDescent="0.3">
      <c r="A7" t="s">
        <v>273</v>
      </c>
      <c r="B7" s="209"/>
      <c r="C7" s="209"/>
      <c r="D7" s="209"/>
      <c r="E7" s="209"/>
      <c r="F7" s="210"/>
      <c r="G7" s="210"/>
      <c r="H7" s="210"/>
      <c r="I7" s="210"/>
      <c r="J7" s="210"/>
      <c r="K7" s="210"/>
      <c r="L7" s="210"/>
      <c r="M7" s="209"/>
      <c r="N7" s="209"/>
    </row>
    <row r="8" spans="1:16" ht="14.4" x14ac:dyDescent="0.3">
      <c r="A8" t="s">
        <v>274</v>
      </c>
      <c r="B8" s="211">
        <f t="shared" ref="B8:N8" si="0">SUM(B6:B7)</f>
        <v>52585.273000000001</v>
      </c>
      <c r="C8" s="211">
        <f t="shared" si="0"/>
        <v>81445</v>
      </c>
      <c r="D8" s="211">
        <f t="shared" si="0"/>
        <v>53340</v>
      </c>
      <c r="E8" s="211">
        <f t="shared" si="0"/>
        <v>49448</v>
      </c>
      <c r="F8" s="211">
        <f t="shared" si="0"/>
        <v>69435</v>
      </c>
      <c r="G8" s="211">
        <f t="shared" si="0"/>
        <v>79905</v>
      </c>
      <c r="H8" s="211">
        <f t="shared" si="0"/>
        <v>98500</v>
      </c>
      <c r="I8" s="211">
        <f t="shared" si="0"/>
        <v>108843</v>
      </c>
      <c r="J8" s="211">
        <f t="shared" si="0"/>
        <v>127800</v>
      </c>
      <c r="K8" s="211">
        <f t="shared" si="0"/>
        <v>55224</v>
      </c>
      <c r="L8" s="211">
        <f t="shared" si="0"/>
        <v>103938</v>
      </c>
      <c r="M8" s="211">
        <f t="shared" si="0"/>
        <v>69312</v>
      </c>
      <c r="N8" s="211">
        <f t="shared" si="0"/>
        <v>949775.27300000004</v>
      </c>
    </row>
    <row r="9" spans="1:16" ht="14.4" x14ac:dyDescent="0.3">
      <c r="A9" t="s">
        <v>275</v>
      </c>
      <c r="B9" s="210">
        <v>1780579</v>
      </c>
      <c r="C9" s="210">
        <f>B15</f>
        <v>1593464</v>
      </c>
      <c r="D9" s="210">
        <f t="shared" ref="D9:M9" si="1">C15</f>
        <v>1600410</v>
      </c>
      <c r="E9" s="210">
        <f t="shared" si="1"/>
        <v>1386043</v>
      </c>
      <c r="F9" s="210">
        <f t="shared" si="1"/>
        <v>1360945</v>
      </c>
      <c r="G9" s="210">
        <f t="shared" si="1"/>
        <v>1191598</v>
      </c>
      <c r="H9" s="210">
        <f t="shared" si="1"/>
        <v>994250</v>
      </c>
      <c r="I9" s="210">
        <f t="shared" si="1"/>
        <v>1027602</v>
      </c>
      <c r="J9" s="210">
        <f t="shared" si="1"/>
        <v>885305.51</v>
      </c>
      <c r="K9" s="210">
        <f t="shared" si="1"/>
        <v>955814.51</v>
      </c>
      <c r="L9" s="210">
        <f t="shared" si="1"/>
        <v>936855.03</v>
      </c>
      <c r="M9" s="210">
        <f t="shared" si="1"/>
        <v>825798.03</v>
      </c>
      <c r="N9" s="210">
        <v>1621389</v>
      </c>
    </row>
    <row r="10" spans="1:16" ht="15" thickBot="1" x14ac:dyDescent="0.35">
      <c r="A10" t="s">
        <v>276</v>
      </c>
      <c r="B10" s="212">
        <f>SUM(B8:B9)</f>
        <v>1833164.273</v>
      </c>
      <c r="C10" s="212">
        <f t="shared" ref="C10:L10" si="2">SUM(C8:C9)</f>
        <v>1674909</v>
      </c>
      <c r="D10" s="212">
        <f t="shared" si="2"/>
        <v>1653750</v>
      </c>
      <c r="E10" s="212">
        <f t="shared" si="2"/>
        <v>1435491</v>
      </c>
      <c r="F10" s="212">
        <f t="shared" si="2"/>
        <v>1430380</v>
      </c>
      <c r="G10" s="212">
        <f t="shared" si="2"/>
        <v>1271503</v>
      </c>
      <c r="H10" s="212">
        <f t="shared" si="2"/>
        <v>1092750</v>
      </c>
      <c r="I10" s="212">
        <f t="shared" si="2"/>
        <v>1136445</v>
      </c>
      <c r="J10" s="212">
        <f t="shared" si="2"/>
        <v>1013105.51</v>
      </c>
      <c r="K10" s="212">
        <f t="shared" si="2"/>
        <v>1011038.51</v>
      </c>
      <c r="L10" s="212">
        <f t="shared" si="2"/>
        <v>1040793.03</v>
      </c>
      <c r="M10" s="212">
        <f>SUM(M8:M9)</f>
        <v>895110.03</v>
      </c>
      <c r="N10" s="212">
        <f>SUM(N8:N9)</f>
        <v>2571164.273</v>
      </c>
    </row>
    <row r="11" spans="1:16" ht="15" thickTop="1" x14ac:dyDescent="0.3">
      <c r="A11" t="s">
        <v>277</v>
      </c>
      <c r="B11" s="213">
        <v>325788</v>
      </c>
      <c r="C11" s="213">
        <v>74499</v>
      </c>
      <c r="D11" s="213">
        <v>267707</v>
      </c>
      <c r="E11" s="213">
        <v>74546</v>
      </c>
      <c r="F11" s="213">
        <v>238782</v>
      </c>
      <c r="G11" s="213">
        <v>277253</v>
      </c>
      <c r="H11" s="213">
        <v>65148</v>
      </c>
      <c r="I11" s="213">
        <v>251139.49</v>
      </c>
      <c r="J11" s="213">
        <v>57291</v>
      </c>
      <c r="K11" s="213">
        <v>74183.48</v>
      </c>
      <c r="L11" s="213">
        <v>214995</v>
      </c>
      <c r="M11" s="213">
        <v>102489</v>
      </c>
      <c r="N11" s="213">
        <f>SUM(B11:M11)</f>
        <v>2023820.97</v>
      </c>
      <c r="P11" s="214"/>
    </row>
    <row r="12" spans="1:16" ht="14.4" x14ac:dyDescent="0.3">
      <c r="A12" s="215" t="s">
        <v>278</v>
      </c>
      <c r="B12" s="213"/>
      <c r="C12" s="213"/>
      <c r="D12" s="213"/>
      <c r="E12" s="213"/>
      <c r="F12" s="213"/>
      <c r="G12" s="213"/>
      <c r="H12" s="213"/>
      <c r="I12" s="213"/>
      <c r="J12" s="213"/>
      <c r="K12" s="213"/>
      <c r="L12" s="213"/>
      <c r="M12" s="213"/>
      <c r="N12" s="213">
        <v>102880</v>
      </c>
    </row>
    <row r="13" spans="1:16" ht="14.4" x14ac:dyDescent="0.3">
      <c r="A13" t="s">
        <v>279</v>
      </c>
      <c r="B13" s="211">
        <v>0</v>
      </c>
      <c r="C13" s="211">
        <v>0</v>
      </c>
      <c r="D13" s="211">
        <v>0</v>
      </c>
      <c r="E13" s="211">
        <v>0</v>
      </c>
      <c r="F13" s="210">
        <v>0</v>
      </c>
      <c r="G13" s="210">
        <v>0</v>
      </c>
      <c r="H13" s="210">
        <v>0</v>
      </c>
      <c r="I13" s="187">
        <v>0</v>
      </c>
      <c r="J13" s="210">
        <v>0</v>
      </c>
      <c r="K13" s="210">
        <v>0</v>
      </c>
      <c r="L13" s="210">
        <v>0</v>
      </c>
      <c r="M13" s="210">
        <v>0</v>
      </c>
      <c r="N13" s="210">
        <f>SUM(B13:M13)</f>
        <v>0</v>
      </c>
      <c r="P13" s="160"/>
    </row>
    <row r="14" spans="1:16" ht="14.4" x14ac:dyDescent="0.3">
      <c r="A14" t="s">
        <v>280</v>
      </c>
      <c r="B14" s="216">
        <f>SUM(B11:B13)</f>
        <v>325788</v>
      </c>
      <c r="C14" s="216">
        <f t="shared" ref="C14:L14" si="3">SUM(C11:C13)</f>
        <v>74499</v>
      </c>
      <c r="D14" s="216">
        <f t="shared" si="3"/>
        <v>267707</v>
      </c>
      <c r="E14" s="216">
        <f t="shared" si="3"/>
        <v>74546</v>
      </c>
      <c r="F14" s="216">
        <f>SUM(F11:F13)</f>
        <v>238782</v>
      </c>
      <c r="G14" s="216">
        <f>SUM(G11:G13)</f>
        <v>277253</v>
      </c>
      <c r="H14" s="216">
        <f t="shared" si="3"/>
        <v>65148</v>
      </c>
      <c r="I14" s="216">
        <f t="shared" si="3"/>
        <v>251139.49</v>
      </c>
      <c r="J14" s="216">
        <f t="shared" si="3"/>
        <v>57291</v>
      </c>
      <c r="K14" s="216">
        <f t="shared" si="3"/>
        <v>74183.48</v>
      </c>
      <c r="L14" s="216">
        <f t="shared" si="3"/>
        <v>214995</v>
      </c>
      <c r="M14" s="216">
        <f>SUM(M11:M13)</f>
        <v>102489</v>
      </c>
      <c r="N14" s="293">
        <f>SUM(B14:M14)</f>
        <v>2023820.97</v>
      </c>
    </row>
    <row r="15" spans="1:16" ht="15" thickBot="1" x14ac:dyDescent="0.35">
      <c r="A15" t="s">
        <v>281</v>
      </c>
      <c r="B15" s="212">
        <v>1593464</v>
      </c>
      <c r="C15" s="212">
        <f>C10-C14</f>
        <v>1600410</v>
      </c>
      <c r="D15" s="212">
        <f t="shared" ref="D15:L15" si="4">D10-D14</f>
        <v>1386043</v>
      </c>
      <c r="E15" s="212">
        <f t="shared" si="4"/>
        <v>1360945</v>
      </c>
      <c r="F15" s="212">
        <f t="shared" si="4"/>
        <v>1191598</v>
      </c>
      <c r="G15" s="212">
        <f t="shared" si="4"/>
        <v>994250</v>
      </c>
      <c r="H15" s="212">
        <f t="shared" si="4"/>
        <v>1027602</v>
      </c>
      <c r="I15" s="212">
        <f t="shared" si="4"/>
        <v>885305.51</v>
      </c>
      <c r="J15" s="212">
        <f t="shared" si="4"/>
        <v>955814.51</v>
      </c>
      <c r="K15" s="212">
        <f t="shared" si="4"/>
        <v>936855.03</v>
      </c>
      <c r="L15" s="212">
        <f t="shared" si="4"/>
        <v>825798.03</v>
      </c>
      <c r="M15" s="212">
        <f>M10-M14</f>
        <v>792621.03</v>
      </c>
      <c r="N15" s="212">
        <v>1593464</v>
      </c>
    </row>
    <row r="16" spans="1:16" ht="15" thickTop="1" x14ac:dyDescent="0.3">
      <c r="A16" s="217" t="s">
        <v>282</v>
      </c>
      <c r="B16" s="218">
        <f>B8-B14</f>
        <v>-273202.72700000001</v>
      </c>
      <c r="C16" s="218">
        <f t="shared" ref="C16:M16" si="5">C8-C14</f>
        <v>6946</v>
      </c>
      <c r="D16" s="218">
        <f t="shared" si="5"/>
        <v>-214367</v>
      </c>
      <c r="E16" s="218">
        <f t="shared" si="5"/>
        <v>-25098</v>
      </c>
      <c r="F16" s="218">
        <f t="shared" si="5"/>
        <v>-169347</v>
      </c>
      <c r="G16" s="218">
        <f t="shared" si="5"/>
        <v>-197348</v>
      </c>
      <c r="H16" s="218">
        <f t="shared" si="5"/>
        <v>33352</v>
      </c>
      <c r="I16" s="218">
        <f t="shared" si="5"/>
        <v>-142296.49</v>
      </c>
      <c r="J16" s="218">
        <f t="shared" si="5"/>
        <v>70509</v>
      </c>
      <c r="K16" s="218">
        <f t="shared" si="5"/>
        <v>-18959.479999999996</v>
      </c>
      <c r="L16" s="218">
        <f t="shared" si="5"/>
        <v>-111057</v>
      </c>
      <c r="M16" s="218">
        <f t="shared" si="5"/>
        <v>-33177</v>
      </c>
      <c r="N16" s="218">
        <f>N8-N14</f>
        <v>-1074045.6969999999</v>
      </c>
    </row>
    <row r="17" spans="1:15" x14ac:dyDescent="0.25">
      <c r="B17" s="197"/>
      <c r="C17" s="197"/>
      <c r="D17" s="197"/>
      <c r="E17" s="197"/>
      <c r="F17" s="197"/>
      <c r="G17" s="197"/>
      <c r="H17" s="197"/>
      <c r="I17" s="197"/>
      <c r="J17" s="197"/>
      <c r="K17" s="197"/>
      <c r="L17" s="197"/>
      <c r="M17" s="197"/>
      <c r="N17" s="197"/>
      <c r="O17" s="219"/>
    </row>
    <row r="18" spans="1:15" ht="15" thickBot="1" x14ac:dyDescent="0.35">
      <c r="A18" s="207" t="s">
        <v>283</v>
      </c>
      <c r="B18" s="220" t="s">
        <v>261</v>
      </c>
      <c r="C18" s="220" t="s">
        <v>262</v>
      </c>
      <c r="D18" s="220" t="s">
        <v>263</v>
      </c>
      <c r="E18" s="220" t="s">
        <v>264</v>
      </c>
      <c r="F18" s="220" t="s">
        <v>265</v>
      </c>
      <c r="G18" s="220" t="s">
        <v>266</v>
      </c>
      <c r="H18" s="220" t="s">
        <v>267</v>
      </c>
      <c r="I18" s="220" t="s">
        <v>268</v>
      </c>
      <c r="J18" s="220" t="s">
        <v>269</v>
      </c>
      <c r="K18" s="208" t="s">
        <v>270</v>
      </c>
      <c r="L18" s="208" t="s">
        <v>271</v>
      </c>
      <c r="M18" s="208" t="s">
        <v>272</v>
      </c>
      <c r="N18" s="220" t="s">
        <v>86</v>
      </c>
    </row>
    <row r="19" spans="1:15" ht="14.4" x14ac:dyDescent="0.3">
      <c r="A19" s="221" t="s">
        <v>181</v>
      </c>
      <c r="B19" s="222">
        <v>5430</v>
      </c>
      <c r="C19" s="222">
        <v>5408</v>
      </c>
      <c r="D19" s="222">
        <v>5483</v>
      </c>
      <c r="E19" s="222">
        <v>5340</v>
      </c>
      <c r="F19" s="222">
        <v>5470</v>
      </c>
      <c r="G19" s="222">
        <v>5685</v>
      </c>
      <c r="H19" s="222">
        <v>5520</v>
      </c>
      <c r="I19" s="222">
        <v>5490</v>
      </c>
      <c r="J19" s="222">
        <v>5470</v>
      </c>
      <c r="K19" s="222">
        <v>5450</v>
      </c>
      <c r="L19" s="222">
        <v>5525</v>
      </c>
      <c r="M19" s="222">
        <v>5729</v>
      </c>
      <c r="N19" s="223">
        <f>SUM(B19:M19)</f>
        <v>66000</v>
      </c>
    </row>
    <row r="20" spans="1:15" ht="14.4" x14ac:dyDescent="0.3">
      <c r="A20" t="s">
        <v>273</v>
      </c>
      <c r="B20" s="209"/>
      <c r="C20" s="209"/>
      <c r="D20" s="209"/>
      <c r="E20" s="209"/>
      <c r="F20" s="210"/>
      <c r="G20" s="210"/>
      <c r="H20" s="210"/>
      <c r="I20" s="210"/>
      <c r="J20" s="210"/>
      <c r="K20" s="210"/>
      <c r="L20" s="210"/>
      <c r="M20" s="209"/>
      <c r="N20" s="209">
        <f>SUM(B20:M20)</f>
        <v>0</v>
      </c>
    </row>
    <row r="21" spans="1:15" ht="14.4" x14ac:dyDescent="0.3">
      <c r="A21" t="s">
        <v>274</v>
      </c>
      <c r="B21" s="211">
        <v>66000</v>
      </c>
      <c r="C21" s="211">
        <f>SUM(C19:C20)</f>
        <v>5408</v>
      </c>
      <c r="D21" s="211">
        <f t="shared" ref="D21:M21" si="6">SUM(D19:D20)</f>
        <v>5483</v>
      </c>
      <c r="E21" s="211">
        <f t="shared" si="6"/>
        <v>5340</v>
      </c>
      <c r="F21" s="211">
        <f t="shared" si="6"/>
        <v>5470</v>
      </c>
      <c r="G21" s="211">
        <f t="shared" si="6"/>
        <v>5685</v>
      </c>
      <c r="H21" s="211">
        <f>SUM(H19:H20)</f>
        <v>5520</v>
      </c>
      <c r="I21" s="211">
        <f t="shared" si="6"/>
        <v>5490</v>
      </c>
      <c r="J21" s="211">
        <f t="shared" si="6"/>
        <v>5470</v>
      </c>
      <c r="K21" s="211">
        <f t="shared" si="6"/>
        <v>5450</v>
      </c>
      <c r="L21" s="211">
        <f t="shared" si="6"/>
        <v>5525</v>
      </c>
      <c r="M21" s="211">
        <f t="shared" si="6"/>
        <v>5729</v>
      </c>
      <c r="N21" s="211">
        <v>66000</v>
      </c>
    </row>
    <row r="22" spans="1:15" ht="14.4" x14ac:dyDescent="0.3">
      <c r="A22" t="s">
        <v>275</v>
      </c>
      <c r="B22" s="210">
        <v>56907</v>
      </c>
      <c r="C22" s="210">
        <f>B22+C21</f>
        <v>62315</v>
      </c>
      <c r="D22" s="210">
        <f t="shared" ref="D22:J22" si="7">C22+D21</f>
        <v>67798</v>
      </c>
      <c r="E22" s="210">
        <f t="shared" si="7"/>
        <v>73138</v>
      </c>
      <c r="F22" s="210">
        <f t="shared" si="7"/>
        <v>78608</v>
      </c>
      <c r="G22" s="210">
        <f t="shared" si="7"/>
        <v>84293</v>
      </c>
      <c r="H22" s="210">
        <f t="shared" si="7"/>
        <v>89813</v>
      </c>
      <c r="I22" s="210">
        <f t="shared" si="7"/>
        <v>95303</v>
      </c>
      <c r="J22" s="210">
        <f t="shared" si="7"/>
        <v>100773</v>
      </c>
      <c r="K22" s="210">
        <f>J22+K21</f>
        <v>106223</v>
      </c>
      <c r="L22" s="210">
        <f>K22+L21</f>
        <v>111748</v>
      </c>
      <c r="M22" s="210">
        <f>L22+M21</f>
        <v>117477</v>
      </c>
      <c r="N22" s="210">
        <v>100438</v>
      </c>
    </row>
    <row r="23" spans="1:15" ht="15" thickBot="1" x14ac:dyDescent="0.35">
      <c r="A23" t="s">
        <v>276</v>
      </c>
      <c r="B23" s="212">
        <f>B21-B22</f>
        <v>9093</v>
      </c>
      <c r="C23" s="212">
        <v>35314</v>
      </c>
      <c r="D23" s="212">
        <v>39641</v>
      </c>
      <c r="E23" s="212">
        <v>43121</v>
      </c>
      <c r="F23" s="212">
        <v>47352</v>
      </c>
      <c r="G23" s="212">
        <v>51409</v>
      </c>
      <c r="H23" s="212">
        <v>55193</v>
      </c>
      <c r="I23" s="212">
        <v>59327</v>
      </c>
      <c r="J23" s="212">
        <v>63305</v>
      </c>
      <c r="K23" s="212">
        <v>67252</v>
      </c>
      <c r="L23" s="212">
        <v>14113</v>
      </c>
      <c r="M23" s="212">
        <v>63296</v>
      </c>
      <c r="N23" s="212">
        <f>SUM(N21:N22)</f>
        <v>166438</v>
      </c>
    </row>
    <row r="24" spans="1:15" ht="15" thickTop="1" x14ac:dyDescent="0.3">
      <c r="A24" t="s">
        <v>277</v>
      </c>
      <c r="B24" s="213">
        <v>90500</v>
      </c>
      <c r="C24" s="213">
        <v>4270</v>
      </c>
      <c r="D24" s="213">
        <v>3456.73</v>
      </c>
      <c r="E24" s="213">
        <v>3783</v>
      </c>
      <c r="F24" s="213">
        <v>9112.2099999999991</v>
      </c>
      <c r="G24" s="213">
        <v>8133</v>
      </c>
      <c r="H24" s="213">
        <v>5182.97</v>
      </c>
      <c r="I24" s="213">
        <v>4148.5200000000004</v>
      </c>
      <c r="J24" s="213">
        <v>6067</v>
      </c>
      <c r="K24" s="213">
        <v>2216</v>
      </c>
      <c r="L24" s="213">
        <v>2210</v>
      </c>
      <c r="M24" s="213">
        <v>2421</v>
      </c>
      <c r="N24" s="213">
        <f>SUM(B24:M24)</f>
        <v>141500.43</v>
      </c>
    </row>
    <row r="25" spans="1:15" ht="14.4" x14ac:dyDescent="0.3">
      <c r="A25" s="215" t="s">
        <v>278</v>
      </c>
      <c r="B25" s="213"/>
      <c r="C25" s="213"/>
      <c r="D25" s="213"/>
      <c r="E25" s="213"/>
      <c r="F25" s="213"/>
      <c r="G25" s="213"/>
      <c r="H25" s="213"/>
      <c r="I25" s="213"/>
      <c r="J25" s="213"/>
      <c r="K25" s="213"/>
      <c r="L25" s="213"/>
      <c r="M25" s="213"/>
      <c r="N25" s="213">
        <f>SUM(B25:M25)</f>
        <v>0</v>
      </c>
    </row>
    <row r="26" spans="1:15" ht="14.4" x14ac:dyDescent="0.3">
      <c r="A26" t="s">
        <v>279</v>
      </c>
      <c r="B26" s="211"/>
      <c r="C26" s="211"/>
      <c r="D26" s="211"/>
      <c r="E26" s="211"/>
      <c r="F26" s="210"/>
      <c r="G26" s="210"/>
      <c r="H26" s="210"/>
      <c r="I26" s="187"/>
      <c r="J26" s="210"/>
      <c r="K26" s="210"/>
      <c r="L26" s="210"/>
      <c r="M26" s="210"/>
      <c r="N26" s="210">
        <f>SUM(B26:M26)</f>
        <v>0</v>
      </c>
    </row>
    <row r="27" spans="1:15" ht="14.4" x14ac:dyDescent="0.3">
      <c r="A27" t="s">
        <v>280</v>
      </c>
      <c r="B27" s="216">
        <f>SUM(B24:B26)</f>
        <v>90500</v>
      </c>
      <c r="C27" s="216">
        <f t="shared" ref="C27:L27" si="8">SUM(C24:C26)</f>
        <v>4270</v>
      </c>
      <c r="D27" s="216">
        <f>SUM(D24:D26)</f>
        <v>3456.73</v>
      </c>
      <c r="E27" s="216">
        <f t="shared" si="8"/>
        <v>3783</v>
      </c>
      <c r="F27" s="216">
        <f t="shared" si="8"/>
        <v>9112.2099999999991</v>
      </c>
      <c r="G27" s="216">
        <f>SUM(G24:G26)</f>
        <v>8133</v>
      </c>
      <c r="H27" s="216">
        <f>SUM(H24:H26)</f>
        <v>5182.97</v>
      </c>
      <c r="I27" s="216">
        <f t="shared" si="8"/>
        <v>4148.5200000000004</v>
      </c>
      <c r="J27" s="216">
        <f t="shared" si="8"/>
        <v>6067</v>
      </c>
      <c r="K27" s="216">
        <f t="shared" si="8"/>
        <v>2216</v>
      </c>
      <c r="L27" s="216">
        <f t="shared" si="8"/>
        <v>2210</v>
      </c>
      <c r="M27" s="216">
        <f>SUM(M24:M26)</f>
        <v>2421</v>
      </c>
      <c r="N27" s="216">
        <f>SUM(B27:M27)</f>
        <v>141500.43</v>
      </c>
    </row>
    <row r="28" spans="1:15" ht="15" thickBot="1" x14ac:dyDescent="0.35">
      <c r="A28" t="s">
        <v>281</v>
      </c>
      <c r="B28" s="212">
        <f t="shared" ref="B28:M28" si="9">B23-B27</f>
        <v>-81407</v>
      </c>
      <c r="C28" s="212">
        <f t="shared" si="9"/>
        <v>31044</v>
      </c>
      <c r="D28" s="212">
        <f t="shared" si="9"/>
        <v>36184.269999999997</v>
      </c>
      <c r="E28" s="212">
        <f t="shared" si="9"/>
        <v>39338</v>
      </c>
      <c r="F28" s="212">
        <f t="shared" si="9"/>
        <v>38239.79</v>
      </c>
      <c r="G28" s="212">
        <f t="shared" si="9"/>
        <v>43276</v>
      </c>
      <c r="H28" s="212">
        <f t="shared" si="9"/>
        <v>50010.03</v>
      </c>
      <c r="I28" s="212">
        <f t="shared" si="9"/>
        <v>55178.479999999996</v>
      </c>
      <c r="J28" s="212">
        <f t="shared" si="9"/>
        <v>57238</v>
      </c>
      <c r="K28" s="212">
        <f t="shared" si="9"/>
        <v>65036</v>
      </c>
      <c r="L28" s="212">
        <f t="shared" si="9"/>
        <v>11903</v>
      </c>
      <c r="M28" s="212">
        <f t="shared" si="9"/>
        <v>60875</v>
      </c>
      <c r="N28" s="212">
        <v>32635</v>
      </c>
    </row>
    <row r="29" spans="1:15" ht="15" thickTop="1" x14ac:dyDescent="0.3">
      <c r="A29" s="224" t="s">
        <v>282</v>
      </c>
      <c r="B29" s="218">
        <f>B21-B27</f>
        <v>-24500</v>
      </c>
      <c r="C29" s="218">
        <f t="shared" ref="C29:M29" si="10">C21-C27</f>
        <v>1138</v>
      </c>
      <c r="D29" s="218">
        <f>D21-D27</f>
        <v>2026.27</v>
      </c>
      <c r="E29" s="218">
        <f t="shared" si="10"/>
        <v>1557</v>
      </c>
      <c r="F29" s="218">
        <f t="shared" si="10"/>
        <v>-3642.2099999999991</v>
      </c>
      <c r="G29" s="218">
        <f t="shared" si="10"/>
        <v>-2448</v>
      </c>
      <c r="H29" s="218">
        <f t="shared" si="10"/>
        <v>337.02999999999975</v>
      </c>
      <c r="I29" s="218">
        <f t="shared" si="10"/>
        <v>1341.4799999999996</v>
      </c>
      <c r="J29" s="218">
        <f t="shared" si="10"/>
        <v>-597</v>
      </c>
      <c r="K29" s="218">
        <f t="shared" si="10"/>
        <v>3234</v>
      </c>
      <c r="L29" s="218">
        <f t="shared" si="10"/>
        <v>3315</v>
      </c>
      <c r="M29" s="218">
        <f t="shared" si="10"/>
        <v>3308</v>
      </c>
      <c r="N29" s="218">
        <f>N21-N27</f>
        <v>-75500.429999999993</v>
      </c>
    </row>
    <row r="30" spans="1:15" x14ac:dyDescent="0.25">
      <c r="B30" s="197"/>
      <c r="C30" s="197"/>
      <c r="D30" s="197"/>
      <c r="E30" s="197"/>
      <c r="F30" s="197"/>
      <c r="G30" s="197"/>
      <c r="H30" s="197"/>
      <c r="I30" s="197"/>
      <c r="J30" s="197"/>
      <c r="K30" s="197"/>
      <c r="L30" s="197"/>
      <c r="M30" s="197"/>
      <c r="N30" s="197"/>
    </row>
    <row r="31" spans="1:15" ht="15" thickBot="1" x14ac:dyDescent="0.35">
      <c r="A31" s="207" t="s">
        <v>284</v>
      </c>
      <c r="B31" s="220" t="s">
        <v>261</v>
      </c>
      <c r="C31" s="220" t="s">
        <v>262</v>
      </c>
      <c r="D31" s="220" t="s">
        <v>263</v>
      </c>
      <c r="E31" s="220" t="s">
        <v>264</v>
      </c>
      <c r="F31" s="220" t="s">
        <v>265</v>
      </c>
      <c r="G31" s="220" t="s">
        <v>266</v>
      </c>
      <c r="H31" s="220" t="s">
        <v>267</v>
      </c>
      <c r="I31" s="220" t="s">
        <v>268</v>
      </c>
      <c r="J31" s="220" t="s">
        <v>269</v>
      </c>
      <c r="K31" s="208" t="s">
        <v>270</v>
      </c>
      <c r="L31" s="208" t="s">
        <v>271</v>
      </c>
      <c r="M31" s="208" t="s">
        <v>272</v>
      </c>
      <c r="N31" s="220" t="s">
        <v>86</v>
      </c>
    </row>
    <row r="32" spans="1:15" ht="14.4" x14ac:dyDescent="0.3">
      <c r="A32" s="221" t="s">
        <v>181</v>
      </c>
      <c r="B32" s="222">
        <v>0</v>
      </c>
      <c r="C32" s="222">
        <v>0</v>
      </c>
      <c r="D32" s="222">
        <v>0</v>
      </c>
      <c r="E32" s="222">
        <v>0</v>
      </c>
      <c r="F32" s="222">
        <v>0</v>
      </c>
      <c r="G32" s="222">
        <v>0</v>
      </c>
      <c r="H32" s="222">
        <v>0</v>
      </c>
      <c r="I32" s="222">
        <v>0</v>
      </c>
      <c r="J32" s="222">
        <v>0</v>
      </c>
      <c r="K32" s="222">
        <v>0</v>
      </c>
      <c r="L32" s="222">
        <v>0</v>
      </c>
      <c r="M32" s="222">
        <v>0</v>
      </c>
      <c r="N32" s="223">
        <f>SUM(B32:M32)</f>
        <v>0</v>
      </c>
    </row>
    <row r="33" spans="1:14" ht="14.4" x14ac:dyDescent="0.3">
      <c r="A33" t="s">
        <v>273</v>
      </c>
      <c r="B33" s="209"/>
      <c r="C33" s="209"/>
      <c r="D33" s="209"/>
      <c r="E33" s="209"/>
      <c r="F33" s="210"/>
      <c r="G33" s="210"/>
      <c r="H33" s="210"/>
      <c r="I33" s="210"/>
      <c r="J33" s="210"/>
      <c r="K33" s="210"/>
      <c r="L33" s="210"/>
      <c r="M33" s="209"/>
      <c r="N33" s="209">
        <f>SUM(B33:M33)</f>
        <v>0</v>
      </c>
    </row>
    <row r="34" spans="1:14" ht="14.4" x14ac:dyDescent="0.3">
      <c r="A34" t="s">
        <v>274</v>
      </c>
      <c r="B34" s="211">
        <v>0</v>
      </c>
      <c r="C34" s="211">
        <f t="shared" ref="C34:M34" si="11">SUM(C32:C33)</f>
        <v>0</v>
      </c>
      <c r="D34" s="211">
        <f t="shared" si="11"/>
        <v>0</v>
      </c>
      <c r="E34" s="211">
        <f t="shared" si="11"/>
        <v>0</v>
      </c>
      <c r="F34" s="211">
        <f t="shared" si="11"/>
        <v>0</v>
      </c>
      <c r="G34" s="211">
        <f t="shared" si="11"/>
        <v>0</v>
      </c>
      <c r="H34" s="211">
        <f t="shared" si="11"/>
        <v>0</v>
      </c>
      <c r="I34" s="211">
        <f t="shared" si="11"/>
        <v>0</v>
      </c>
      <c r="J34" s="211">
        <f t="shared" si="11"/>
        <v>0</v>
      </c>
      <c r="K34" s="211">
        <f t="shared" si="11"/>
        <v>0</v>
      </c>
      <c r="L34" s="211">
        <f t="shared" si="11"/>
        <v>0</v>
      </c>
      <c r="M34" s="211">
        <f t="shared" si="11"/>
        <v>0</v>
      </c>
      <c r="N34" s="211">
        <v>0</v>
      </c>
    </row>
    <row r="35" spans="1:14" ht="14.4" x14ac:dyDescent="0.3">
      <c r="A35" t="s">
        <v>275</v>
      </c>
      <c r="B35" s="210">
        <v>0</v>
      </c>
      <c r="C35" s="210">
        <v>0</v>
      </c>
      <c r="D35" s="210">
        <f t="shared" ref="D35:K35" si="12">C35+D34</f>
        <v>0</v>
      </c>
      <c r="E35" s="210">
        <f t="shared" si="12"/>
        <v>0</v>
      </c>
      <c r="F35" s="210">
        <f t="shared" si="12"/>
        <v>0</v>
      </c>
      <c r="G35" s="210">
        <f t="shared" si="12"/>
        <v>0</v>
      </c>
      <c r="H35" s="210">
        <f t="shared" si="12"/>
        <v>0</v>
      </c>
      <c r="I35" s="210">
        <f t="shared" si="12"/>
        <v>0</v>
      </c>
      <c r="J35" s="210">
        <f t="shared" si="12"/>
        <v>0</v>
      </c>
      <c r="K35" s="210">
        <f t="shared" si="12"/>
        <v>0</v>
      </c>
      <c r="L35" s="210">
        <v>0</v>
      </c>
      <c r="M35" s="210">
        <v>0</v>
      </c>
      <c r="N35" s="210">
        <v>0</v>
      </c>
    </row>
    <row r="36" spans="1:14" ht="15" thickBot="1" x14ac:dyDescent="0.35">
      <c r="A36" t="s">
        <v>276</v>
      </c>
      <c r="B36" s="212">
        <v>0</v>
      </c>
      <c r="C36" s="212">
        <v>0</v>
      </c>
      <c r="D36" s="212">
        <v>0</v>
      </c>
      <c r="E36" s="212">
        <v>0</v>
      </c>
      <c r="F36" s="212">
        <v>0</v>
      </c>
      <c r="G36" s="212">
        <v>0</v>
      </c>
      <c r="H36" s="212">
        <v>0</v>
      </c>
      <c r="I36" s="212">
        <v>0</v>
      </c>
      <c r="J36" s="212">
        <v>0</v>
      </c>
      <c r="K36" s="212">
        <v>0</v>
      </c>
      <c r="L36" s="212">
        <v>0</v>
      </c>
      <c r="M36" s="212">
        <v>0</v>
      </c>
      <c r="N36" s="212">
        <v>0</v>
      </c>
    </row>
    <row r="37" spans="1:14" ht="15" thickTop="1" x14ac:dyDescent="0.3">
      <c r="A37" t="s">
        <v>277</v>
      </c>
      <c r="B37" s="213">
        <v>0</v>
      </c>
      <c r="C37" s="213"/>
      <c r="D37" s="213"/>
      <c r="E37" s="213">
        <v>0</v>
      </c>
      <c r="F37" s="213">
        <v>0</v>
      </c>
      <c r="G37" s="213">
        <v>0</v>
      </c>
      <c r="H37" s="213">
        <v>0</v>
      </c>
      <c r="I37" s="213">
        <v>0</v>
      </c>
      <c r="J37" s="213">
        <v>0</v>
      </c>
      <c r="K37" s="213">
        <v>0</v>
      </c>
      <c r="L37" s="213">
        <v>0</v>
      </c>
      <c r="M37" s="213">
        <v>0</v>
      </c>
      <c r="N37" s="213">
        <f>SUM(C37:M37)</f>
        <v>0</v>
      </c>
    </row>
    <row r="38" spans="1:14" ht="14.4" x14ac:dyDescent="0.3">
      <c r="A38" t="s">
        <v>280</v>
      </c>
      <c r="B38" s="216">
        <v>0</v>
      </c>
      <c r="C38" s="216"/>
      <c r="D38" s="216"/>
      <c r="E38" s="216">
        <f t="shared" ref="E38:M38" si="13">SUM(E37:E37)</f>
        <v>0</v>
      </c>
      <c r="F38" s="216">
        <v>0</v>
      </c>
      <c r="G38" s="216">
        <f t="shared" si="13"/>
        <v>0</v>
      </c>
      <c r="H38" s="216">
        <f t="shared" si="13"/>
        <v>0</v>
      </c>
      <c r="I38" s="216">
        <f t="shared" si="13"/>
        <v>0</v>
      </c>
      <c r="J38" s="216">
        <f t="shared" si="13"/>
        <v>0</v>
      </c>
      <c r="K38" s="216">
        <f t="shared" si="13"/>
        <v>0</v>
      </c>
      <c r="L38" s="216">
        <f t="shared" si="13"/>
        <v>0</v>
      </c>
      <c r="M38" s="216">
        <f t="shared" si="13"/>
        <v>0</v>
      </c>
      <c r="N38" s="216">
        <v>0</v>
      </c>
    </row>
    <row r="39" spans="1:14" ht="15" thickBot="1" x14ac:dyDescent="0.35">
      <c r="A39" t="s">
        <v>281</v>
      </c>
      <c r="B39" s="212">
        <v>0</v>
      </c>
      <c r="C39" s="212">
        <f>C36-C38</f>
        <v>0</v>
      </c>
      <c r="D39" s="212">
        <f t="shared" ref="D39:M39" si="14">D36-D38</f>
        <v>0</v>
      </c>
      <c r="E39" s="212">
        <f t="shared" si="14"/>
        <v>0</v>
      </c>
      <c r="F39" s="212">
        <f t="shared" si="14"/>
        <v>0</v>
      </c>
      <c r="G39" s="212">
        <f t="shared" si="14"/>
        <v>0</v>
      </c>
      <c r="H39" s="212">
        <f t="shared" si="14"/>
        <v>0</v>
      </c>
      <c r="I39" s="212">
        <f t="shared" si="14"/>
        <v>0</v>
      </c>
      <c r="J39" s="212">
        <f t="shared" si="14"/>
        <v>0</v>
      </c>
      <c r="K39" s="212">
        <f t="shared" si="14"/>
        <v>0</v>
      </c>
      <c r="L39" s="212">
        <f t="shared" si="14"/>
        <v>0</v>
      </c>
      <c r="M39" s="212">
        <f t="shared" si="14"/>
        <v>0</v>
      </c>
      <c r="N39" s="212">
        <v>0</v>
      </c>
    </row>
    <row r="40" spans="1:14" ht="15" thickTop="1" x14ac:dyDescent="0.3">
      <c r="A40" s="224" t="s">
        <v>282</v>
      </c>
      <c r="B40" s="218">
        <f t="shared" ref="B40:M40" si="15">B34-B38</f>
        <v>0</v>
      </c>
      <c r="C40" s="218">
        <f t="shared" si="15"/>
        <v>0</v>
      </c>
      <c r="D40" s="218">
        <f t="shared" si="15"/>
        <v>0</v>
      </c>
      <c r="E40" s="218">
        <f t="shared" si="15"/>
        <v>0</v>
      </c>
      <c r="F40" s="218">
        <f t="shared" si="15"/>
        <v>0</v>
      </c>
      <c r="G40" s="218">
        <f t="shared" si="15"/>
        <v>0</v>
      </c>
      <c r="H40" s="218">
        <f t="shared" si="15"/>
        <v>0</v>
      </c>
      <c r="I40" s="218">
        <f t="shared" si="15"/>
        <v>0</v>
      </c>
      <c r="J40" s="218">
        <f t="shared" si="15"/>
        <v>0</v>
      </c>
      <c r="K40" s="218">
        <f t="shared" si="15"/>
        <v>0</v>
      </c>
      <c r="L40" s="218">
        <f t="shared" si="15"/>
        <v>0</v>
      </c>
      <c r="M40" s="218">
        <f t="shared" si="15"/>
        <v>0</v>
      </c>
      <c r="N40" s="218">
        <f>N34-N38</f>
        <v>0</v>
      </c>
    </row>
  </sheetData>
  <mergeCells count="1">
    <mergeCell ref="B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6F86-2DD3-4EA2-81BE-94DC3623CA8B}">
  <sheetPr>
    <tabColor rgb="FFFF0000"/>
  </sheetPr>
  <dimension ref="A1:G44"/>
  <sheetViews>
    <sheetView workbookViewId="0">
      <selection activeCell="C10" sqref="C10"/>
    </sheetView>
  </sheetViews>
  <sheetFormatPr defaultRowHeight="13.2" x14ac:dyDescent="0.25"/>
  <cols>
    <col min="1" max="1" width="28.109375" customWidth="1"/>
    <col min="2" max="2" width="20.44140625" bestFit="1" customWidth="1"/>
    <col min="3" max="3" width="15.109375" customWidth="1"/>
    <col min="4" max="4" width="14.33203125" customWidth="1"/>
    <col min="5" max="6" width="13.33203125" customWidth="1"/>
    <col min="7" max="7" width="13.44140625" customWidth="1"/>
  </cols>
  <sheetData>
    <row r="1" spans="1:7" ht="15.6" x14ac:dyDescent="0.3">
      <c r="A1" s="158" t="s">
        <v>259</v>
      </c>
      <c r="B1" s="225" t="s">
        <v>201</v>
      </c>
      <c r="C1" s="225"/>
      <c r="D1" s="225"/>
      <c r="E1" s="225"/>
      <c r="F1" s="225"/>
      <c r="G1" s="225"/>
    </row>
    <row r="2" spans="1:7" ht="15.6" x14ac:dyDescent="0.3">
      <c r="A2" s="158"/>
      <c r="B2" s="10"/>
      <c r="C2" s="10"/>
      <c r="D2" s="10"/>
      <c r="E2" s="10"/>
      <c r="F2" s="10"/>
      <c r="G2" s="10"/>
    </row>
    <row r="3" spans="1:7" ht="15.6" x14ac:dyDescent="0.3">
      <c r="A3" s="326" t="s">
        <v>285</v>
      </c>
      <c r="B3" s="326"/>
      <c r="C3" s="326"/>
      <c r="D3" s="326"/>
      <c r="E3" s="326"/>
      <c r="F3" s="326"/>
      <c r="G3" s="326"/>
    </row>
    <row r="4" spans="1:7" ht="13.8" x14ac:dyDescent="0.25">
      <c r="A4" s="323" t="s">
        <v>286</v>
      </c>
      <c r="B4" s="323"/>
      <c r="C4" s="323"/>
      <c r="D4" s="323"/>
      <c r="E4" s="323"/>
      <c r="F4" s="323"/>
      <c r="G4" s="324"/>
    </row>
    <row r="5" spans="1:7" ht="13.8" x14ac:dyDescent="0.25">
      <c r="A5" s="323" t="s">
        <v>185</v>
      </c>
      <c r="B5" s="323"/>
      <c r="C5" s="323"/>
      <c r="D5" s="323"/>
      <c r="E5" s="323"/>
      <c r="F5" s="323"/>
      <c r="G5" s="324"/>
    </row>
    <row r="6" spans="1:7" ht="41.4" x14ac:dyDescent="0.25">
      <c r="A6" s="228"/>
      <c r="B6" s="228"/>
      <c r="C6" s="229" t="s">
        <v>326</v>
      </c>
      <c r="D6" s="229" t="s">
        <v>327</v>
      </c>
      <c r="E6" s="229" t="s">
        <v>328</v>
      </c>
      <c r="F6" s="229" t="s">
        <v>329</v>
      </c>
      <c r="G6" s="229" t="s">
        <v>287</v>
      </c>
    </row>
    <row r="7" spans="1:7" ht="13.8" x14ac:dyDescent="0.25">
      <c r="A7" s="319" t="s">
        <v>181</v>
      </c>
      <c r="B7" s="320"/>
      <c r="C7" s="232"/>
      <c r="D7" s="233"/>
      <c r="E7" s="234"/>
      <c r="F7" s="233"/>
      <c r="G7" s="233"/>
    </row>
    <row r="8" spans="1:7" ht="13.8" x14ac:dyDescent="0.25">
      <c r="A8" s="325" t="s">
        <v>288</v>
      </c>
      <c r="B8" s="325"/>
      <c r="C8" s="236">
        <v>731896</v>
      </c>
      <c r="D8" s="237">
        <v>683750</v>
      </c>
      <c r="E8" s="238">
        <v>647975</v>
      </c>
      <c r="F8" s="239">
        <v>647975</v>
      </c>
      <c r="G8" s="240">
        <f>F8/E8-1</f>
        <v>0</v>
      </c>
    </row>
    <row r="9" spans="1:7" ht="13.8" x14ac:dyDescent="0.25">
      <c r="A9" s="325" t="s">
        <v>289</v>
      </c>
      <c r="B9" s="325"/>
      <c r="C9" s="236">
        <v>966</v>
      </c>
      <c r="D9" s="237">
        <v>300</v>
      </c>
      <c r="E9" s="238">
        <v>300</v>
      </c>
      <c r="F9" s="239">
        <v>300</v>
      </c>
      <c r="G9" s="240">
        <f t="shared" ref="G9:G24" si="0">F9/E9-1</f>
        <v>0</v>
      </c>
    </row>
    <row r="10" spans="1:7" ht="13.8" x14ac:dyDescent="0.25">
      <c r="A10" s="325" t="s">
        <v>290</v>
      </c>
      <c r="B10" s="325"/>
      <c r="C10" s="236">
        <v>250370</v>
      </c>
      <c r="D10" s="237">
        <v>233200</v>
      </c>
      <c r="E10" s="238">
        <v>233400</v>
      </c>
      <c r="F10" s="239">
        <v>233400</v>
      </c>
      <c r="G10" s="240">
        <f t="shared" si="0"/>
        <v>0</v>
      </c>
    </row>
    <row r="11" spans="1:7" ht="13.8" x14ac:dyDescent="0.25">
      <c r="A11" s="235" t="s">
        <v>291</v>
      </c>
      <c r="B11" s="235"/>
      <c r="C11" s="236">
        <v>272</v>
      </c>
      <c r="D11" s="237">
        <v>1000</v>
      </c>
      <c r="E11" s="238">
        <v>200</v>
      </c>
      <c r="F11" s="239">
        <v>200</v>
      </c>
      <c r="G11" s="240">
        <f>F11/E11-1</f>
        <v>0</v>
      </c>
    </row>
    <row r="12" spans="1:7" ht="13.8" x14ac:dyDescent="0.25">
      <c r="A12" s="325" t="s">
        <v>292</v>
      </c>
      <c r="B12" s="325"/>
      <c r="C12" s="236">
        <v>6385</v>
      </c>
      <c r="D12" s="237">
        <v>5000</v>
      </c>
      <c r="E12" s="238">
        <v>5000</v>
      </c>
      <c r="F12" s="239">
        <v>5000</v>
      </c>
      <c r="G12" s="240">
        <f>F12/E12-1</f>
        <v>0</v>
      </c>
    </row>
    <row r="13" spans="1:7" ht="13.8" x14ac:dyDescent="0.25">
      <c r="A13" s="235" t="s">
        <v>293</v>
      </c>
      <c r="B13" s="235"/>
      <c r="C13" s="236">
        <v>26698</v>
      </c>
      <c r="D13" s="237">
        <v>7000</v>
      </c>
      <c r="E13" s="238">
        <v>44000</v>
      </c>
      <c r="F13" s="239">
        <v>34000</v>
      </c>
      <c r="G13" s="240">
        <f>F13/E13-1</f>
        <v>-0.22727272727272729</v>
      </c>
    </row>
    <row r="14" spans="1:7" ht="13.8" x14ac:dyDescent="0.25">
      <c r="A14" s="325" t="s">
        <v>182</v>
      </c>
      <c r="B14" s="325"/>
      <c r="C14" s="236">
        <v>0</v>
      </c>
      <c r="D14" s="237">
        <v>0</v>
      </c>
      <c r="E14" s="238">
        <v>0</v>
      </c>
      <c r="F14" s="239">
        <v>0</v>
      </c>
      <c r="G14" s="240">
        <v>1</v>
      </c>
    </row>
    <row r="15" spans="1:7" ht="13.8" x14ac:dyDescent="0.25">
      <c r="A15" s="235" t="s">
        <v>294</v>
      </c>
      <c r="B15" s="235"/>
      <c r="C15" s="236">
        <v>0</v>
      </c>
      <c r="D15" s="237">
        <v>0</v>
      </c>
      <c r="E15" s="238">
        <v>0</v>
      </c>
      <c r="F15" s="239">
        <v>0</v>
      </c>
      <c r="G15" s="240">
        <v>1</v>
      </c>
    </row>
    <row r="16" spans="1:7" ht="13.8" x14ac:dyDescent="0.25">
      <c r="A16" s="321" t="s">
        <v>295</v>
      </c>
      <c r="B16" s="322"/>
      <c r="C16" s="241">
        <f>SUM(C8:C15)</f>
        <v>1016587</v>
      </c>
      <c r="D16" s="241">
        <f>SUM(D8:D15)</f>
        <v>930250</v>
      </c>
      <c r="E16" s="241">
        <f>SUM(E8:E15)</f>
        <v>930875</v>
      </c>
      <c r="F16" s="241">
        <f>SUM(F8:F15)</f>
        <v>920875</v>
      </c>
      <c r="G16" s="242">
        <f t="shared" si="0"/>
        <v>-1.0742580905062415E-2</v>
      </c>
    </row>
    <row r="17" spans="1:7" ht="13.8" x14ac:dyDescent="0.25">
      <c r="A17" s="319" t="s">
        <v>277</v>
      </c>
      <c r="B17" s="320"/>
      <c r="C17" s="243"/>
      <c r="D17" s="244"/>
      <c r="E17" s="245"/>
      <c r="F17" s="246"/>
      <c r="G17" s="247"/>
    </row>
    <row r="18" spans="1:7" ht="13.8" x14ac:dyDescent="0.25">
      <c r="A18" s="325" t="s">
        <v>296</v>
      </c>
      <c r="B18" s="325"/>
      <c r="C18" s="236">
        <v>279953</v>
      </c>
      <c r="D18" s="237">
        <v>453088</v>
      </c>
      <c r="E18" s="238">
        <v>339584</v>
      </c>
      <c r="F18" s="248">
        <v>347780</v>
      </c>
      <c r="G18" s="240">
        <f t="shared" si="0"/>
        <v>2.413541274029396E-2</v>
      </c>
    </row>
    <row r="19" spans="1:7" ht="13.8" x14ac:dyDescent="0.25">
      <c r="A19" s="325" t="s">
        <v>297</v>
      </c>
      <c r="B19" s="325"/>
      <c r="C19" s="236">
        <v>12115</v>
      </c>
      <c r="D19" s="237">
        <v>27100</v>
      </c>
      <c r="E19" s="238">
        <v>17200</v>
      </c>
      <c r="F19" s="248">
        <v>22750</v>
      </c>
      <c r="G19" s="240">
        <f t="shared" si="0"/>
        <v>0.32267441860465107</v>
      </c>
    </row>
    <row r="20" spans="1:7" ht="13.8" x14ac:dyDescent="0.25">
      <c r="A20" s="325" t="s">
        <v>298</v>
      </c>
      <c r="B20" s="325"/>
      <c r="C20" s="236">
        <v>71596</v>
      </c>
      <c r="D20" s="237">
        <v>179041</v>
      </c>
      <c r="E20" s="238">
        <v>71041</v>
      </c>
      <c r="F20" s="248">
        <v>390559</v>
      </c>
      <c r="G20" s="240">
        <f t="shared" si="0"/>
        <v>4.4976562829915121</v>
      </c>
    </row>
    <row r="21" spans="1:7" ht="13.8" x14ac:dyDescent="0.25">
      <c r="A21" s="325" t="s">
        <v>299</v>
      </c>
      <c r="B21" s="325"/>
      <c r="C21" s="236">
        <v>1314</v>
      </c>
      <c r="D21" s="237">
        <v>3500</v>
      </c>
      <c r="E21" s="238">
        <v>1000</v>
      </c>
      <c r="F21" s="248">
        <v>16891</v>
      </c>
      <c r="G21" s="240">
        <f t="shared" si="0"/>
        <v>15.890999999999998</v>
      </c>
    </row>
    <row r="22" spans="1:7" ht="13.8" x14ac:dyDescent="0.25">
      <c r="A22" s="235" t="s">
        <v>300</v>
      </c>
      <c r="B22" s="235"/>
      <c r="C22" s="236">
        <v>119643</v>
      </c>
      <c r="D22" s="237">
        <v>1149505</v>
      </c>
      <c r="E22" s="238">
        <v>184705</v>
      </c>
      <c r="F22" s="248">
        <v>1142703</v>
      </c>
      <c r="G22" s="240">
        <f t="shared" si="0"/>
        <v>5.1866381527300289</v>
      </c>
    </row>
    <row r="23" spans="1:7" ht="13.8" x14ac:dyDescent="0.25">
      <c r="A23" s="325" t="s">
        <v>301</v>
      </c>
      <c r="B23" s="325"/>
      <c r="C23" s="249">
        <v>360096</v>
      </c>
      <c r="D23" s="250">
        <v>102880</v>
      </c>
      <c r="E23" s="251">
        <v>102880</v>
      </c>
      <c r="F23" s="252">
        <v>103138</v>
      </c>
      <c r="G23" s="253">
        <f t="shared" si="0"/>
        <v>2.5077760497667079E-3</v>
      </c>
    </row>
    <row r="24" spans="1:7" ht="13.8" x14ac:dyDescent="0.25">
      <c r="A24" s="321" t="s">
        <v>302</v>
      </c>
      <c r="B24" s="322"/>
      <c r="C24" s="254">
        <f>SUM(C18:C23)</f>
        <v>844717</v>
      </c>
      <c r="D24" s="241">
        <f>SUM(D18:D23)</f>
        <v>1915114</v>
      </c>
      <c r="E24" s="241">
        <f>SUM(E18:E23)</f>
        <v>716410</v>
      </c>
      <c r="F24" s="241">
        <f>SUM(F18:F23)</f>
        <v>2023821</v>
      </c>
      <c r="G24" s="242">
        <f t="shared" si="0"/>
        <v>1.8249480046342179</v>
      </c>
    </row>
    <row r="25" spans="1:7" ht="13.8" x14ac:dyDescent="0.25">
      <c r="A25" s="319" t="s">
        <v>303</v>
      </c>
      <c r="B25" s="320"/>
      <c r="C25" s="255">
        <f>C16-C24</f>
        <v>171870</v>
      </c>
      <c r="D25" s="256">
        <f>D16-D24</f>
        <v>-984864</v>
      </c>
      <c r="E25" s="257">
        <f>E16-E24</f>
        <v>214465</v>
      </c>
      <c r="F25" s="255">
        <f>F16-F24</f>
        <v>-1102946</v>
      </c>
      <c r="G25" s="228"/>
    </row>
    <row r="26" spans="1:7" ht="13.8" x14ac:dyDescent="0.25">
      <c r="A26" s="319" t="s">
        <v>304</v>
      </c>
      <c r="B26" s="320"/>
      <c r="C26" s="146">
        <v>1780579</v>
      </c>
      <c r="D26" s="111">
        <f>C27</f>
        <v>1933411</v>
      </c>
      <c r="E26" s="53">
        <f>C27</f>
        <v>1933411</v>
      </c>
      <c r="F26" s="53">
        <f>E27</f>
        <v>2147876</v>
      </c>
      <c r="G26" s="228"/>
    </row>
    <row r="27" spans="1:7" ht="13.8" x14ac:dyDescent="0.25">
      <c r="A27" s="319" t="s">
        <v>305</v>
      </c>
      <c r="B27" s="320"/>
      <c r="C27" s="258">
        <v>1933411</v>
      </c>
      <c r="D27" s="258">
        <f>+D25+D26</f>
        <v>948547</v>
      </c>
      <c r="E27" s="258">
        <f>+E25+E26</f>
        <v>2147876</v>
      </c>
      <c r="F27" s="258">
        <f>+F25+F26</f>
        <v>1044930</v>
      </c>
      <c r="G27" s="228"/>
    </row>
    <row r="28" spans="1:7" ht="13.8" x14ac:dyDescent="0.25">
      <c r="A28" s="319" t="s">
        <v>306</v>
      </c>
      <c r="B28" s="320"/>
      <c r="C28" s="259">
        <f>C27/C24</f>
        <v>2.2888269088937481</v>
      </c>
      <c r="D28" s="259">
        <f>D27/D24</f>
        <v>0.49529531923425968</v>
      </c>
      <c r="E28" s="259">
        <f>E27/E24</f>
        <v>2.9981100207981464</v>
      </c>
      <c r="F28" s="259">
        <f>F27/F24</f>
        <v>0.51631542512900108</v>
      </c>
      <c r="G28" s="228"/>
    </row>
    <row r="29" spans="1:7" ht="13.8" x14ac:dyDescent="0.25">
      <c r="A29" s="230"/>
      <c r="B29" s="231"/>
      <c r="C29" s="259"/>
      <c r="D29" s="259"/>
      <c r="E29" s="259"/>
      <c r="F29" s="259"/>
      <c r="G29" s="259"/>
    </row>
    <row r="30" spans="1:7" ht="13.8" x14ac:dyDescent="0.25">
      <c r="C30" s="230" t="s">
        <v>307</v>
      </c>
      <c r="D30" s="231"/>
      <c r="E30" s="226"/>
      <c r="F30" s="226"/>
      <c r="G30" s="226"/>
    </row>
    <row r="31" spans="1:7" ht="13.8" x14ac:dyDescent="0.25">
      <c r="A31" s="230"/>
      <c r="B31" s="231"/>
      <c r="C31" s="259"/>
      <c r="D31" s="259"/>
      <c r="E31" s="259"/>
      <c r="F31" s="259"/>
      <c r="G31" s="259"/>
    </row>
    <row r="32" spans="1:7" ht="13.8" x14ac:dyDescent="0.25">
      <c r="A32" s="323" t="s">
        <v>201</v>
      </c>
      <c r="B32" s="323"/>
      <c r="C32" s="323"/>
      <c r="D32" s="323"/>
      <c r="E32" s="323"/>
      <c r="F32" s="323"/>
      <c r="G32" s="324"/>
    </row>
    <row r="33" spans="1:7" ht="13.8" x14ac:dyDescent="0.25">
      <c r="A33" s="323" t="s">
        <v>185</v>
      </c>
      <c r="B33" s="323"/>
      <c r="C33" s="323"/>
      <c r="D33" s="323"/>
      <c r="E33" s="323"/>
      <c r="F33" s="323"/>
      <c r="G33" s="324"/>
    </row>
    <row r="34" spans="1:7" ht="13.8" x14ac:dyDescent="0.25">
      <c r="A34" s="323" t="s">
        <v>278</v>
      </c>
      <c r="B34" s="323"/>
      <c r="C34" s="323"/>
      <c r="D34" s="323"/>
      <c r="E34" s="323"/>
      <c r="F34" s="323"/>
      <c r="G34" s="324"/>
    </row>
    <row r="35" spans="1:7" ht="13.8" x14ac:dyDescent="0.25">
      <c r="A35" s="319" t="s">
        <v>301</v>
      </c>
      <c r="B35" s="320"/>
      <c r="C35" s="197"/>
      <c r="D35" s="197"/>
      <c r="E35" s="197"/>
      <c r="F35" s="227"/>
      <c r="G35" s="227"/>
    </row>
    <row r="36" spans="1:7" ht="13.8" x14ac:dyDescent="0.25">
      <c r="A36" s="227" t="s">
        <v>308</v>
      </c>
      <c r="B36" s="227" t="s">
        <v>158</v>
      </c>
      <c r="C36" s="260">
        <v>316000</v>
      </c>
      <c r="D36" s="260">
        <v>67000</v>
      </c>
      <c r="E36" s="260">
        <v>67000</v>
      </c>
      <c r="F36" s="260">
        <v>69000</v>
      </c>
      <c r="G36" s="227"/>
    </row>
    <row r="37" spans="1:7" ht="13.8" x14ac:dyDescent="0.25">
      <c r="A37" s="227" t="s">
        <v>309</v>
      </c>
      <c r="B37" s="227" t="s">
        <v>159</v>
      </c>
      <c r="C37" s="261">
        <v>44096</v>
      </c>
      <c r="D37" s="261">
        <v>35880</v>
      </c>
      <c r="E37" s="261">
        <v>35880</v>
      </c>
      <c r="F37" s="261">
        <v>34138</v>
      </c>
      <c r="G37" s="227"/>
    </row>
    <row r="38" spans="1:7" ht="13.8" x14ac:dyDescent="0.25">
      <c r="A38" s="321" t="s">
        <v>310</v>
      </c>
      <c r="B38" s="322" t="s">
        <v>311</v>
      </c>
      <c r="C38" s="262">
        <f>SUM(C36:C37)</f>
        <v>360096</v>
      </c>
      <c r="D38" s="262">
        <f>SUM(D36:D37)</f>
        <v>102880</v>
      </c>
      <c r="E38" s="262">
        <f t="shared" ref="E38:F38" si="1">SUM(E36:E37)</f>
        <v>102880</v>
      </c>
      <c r="F38" s="262">
        <f t="shared" si="1"/>
        <v>103138</v>
      </c>
      <c r="G38" s="227"/>
    </row>
    <row r="39" spans="1:7" ht="13.8" x14ac:dyDescent="0.25">
      <c r="A39" s="227"/>
      <c r="B39" s="227"/>
      <c r="C39" s="227"/>
      <c r="D39" s="227"/>
      <c r="E39" s="227"/>
      <c r="F39" s="227"/>
      <c r="G39" s="227"/>
    </row>
    <row r="40" spans="1:7" ht="13.8" x14ac:dyDescent="0.25">
      <c r="A40" s="227"/>
      <c r="B40" s="227"/>
      <c r="C40" s="227"/>
      <c r="D40" s="227"/>
      <c r="E40" s="227"/>
      <c r="F40" s="227"/>
      <c r="G40" s="227"/>
    </row>
    <row r="41" spans="1:7" ht="13.8" x14ac:dyDescent="0.25">
      <c r="A41" s="227"/>
      <c r="B41" s="227"/>
      <c r="C41" s="227"/>
      <c r="D41" s="227"/>
      <c r="E41" s="227"/>
      <c r="F41" s="227"/>
      <c r="G41" s="227"/>
    </row>
    <row r="42" spans="1:7" ht="13.8" x14ac:dyDescent="0.25">
      <c r="A42" s="227" t="s">
        <v>312</v>
      </c>
      <c r="B42" s="227"/>
      <c r="C42" s="227"/>
      <c r="D42" s="227"/>
      <c r="E42" s="227"/>
      <c r="F42" s="227"/>
      <c r="G42" s="227"/>
    </row>
    <row r="43" spans="1:7" ht="13.8" x14ac:dyDescent="0.25">
      <c r="A43" s="227" t="s">
        <v>313</v>
      </c>
      <c r="B43" s="227"/>
      <c r="C43" s="227"/>
      <c r="D43" s="227"/>
      <c r="E43" s="227"/>
      <c r="F43" s="227"/>
      <c r="G43" s="227"/>
    </row>
    <row r="44" spans="1:7" ht="13.8" x14ac:dyDescent="0.25">
      <c r="A44" s="3" t="s">
        <v>314</v>
      </c>
      <c r="B44" s="3"/>
      <c r="C44" s="3"/>
      <c r="D44" s="3"/>
      <c r="E44" s="3"/>
      <c r="F44" s="3"/>
    </row>
  </sheetData>
  <mergeCells count="26">
    <mergeCell ref="A9:B9"/>
    <mergeCell ref="A3:G3"/>
    <mergeCell ref="A4:G4"/>
    <mergeCell ref="A5:G5"/>
    <mergeCell ref="A7:B7"/>
    <mergeCell ref="A8:B8"/>
    <mergeCell ref="A25:B25"/>
    <mergeCell ref="A10:B10"/>
    <mergeCell ref="A12:B12"/>
    <mergeCell ref="A14:B14"/>
    <mergeCell ref="A16:B16"/>
    <mergeCell ref="A17:B17"/>
    <mergeCell ref="A18:B18"/>
    <mergeCell ref="A19:B19"/>
    <mergeCell ref="A20:B20"/>
    <mergeCell ref="A21:B21"/>
    <mergeCell ref="A23:B23"/>
    <mergeCell ref="A24:B24"/>
    <mergeCell ref="A35:B35"/>
    <mergeCell ref="A38:B38"/>
    <mergeCell ref="A26:B26"/>
    <mergeCell ref="A27:B27"/>
    <mergeCell ref="A28:B28"/>
    <mergeCell ref="A32:G32"/>
    <mergeCell ref="A33:G33"/>
    <mergeCell ref="A34:G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B73736E64A84384A9F6822F594EE6" ma:contentTypeVersion="10" ma:contentTypeDescription="Create a new document." ma:contentTypeScope="" ma:versionID="0c7da05d9c090f53eafe79984d179c95">
  <xsd:schema xmlns:xsd="http://www.w3.org/2001/XMLSchema" xmlns:xs="http://www.w3.org/2001/XMLSchema" xmlns:p="http://schemas.microsoft.com/office/2006/metadata/properties" xmlns:ns3="5097e369-66db-4165-b2cb-c2081931221a" targetNamespace="http://schemas.microsoft.com/office/2006/metadata/properties" ma:root="true" ma:fieldsID="e5f0d76ccc701554701cc0e91fcb754d" ns3:_="">
    <xsd:import namespace="5097e369-66db-4165-b2cb-c2081931221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7e369-66db-4165-b2cb-c208193122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E44D12-70C1-434C-97D4-E7A2E4E35B88}">
  <ds:schemaRefs>
    <ds:schemaRef ds:uri="http://schemas.microsoft.com/sharepoint/v3/contenttype/forms"/>
  </ds:schemaRefs>
</ds:datastoreItem>
</file>

<file path=customXml/itemProps2.xml><?xml version="1.0" encoding="utf-8"?>
<ds:datastoreItem xmlns:ds="http://schemas.openxmlformats.org/officeDocument/2006/customXml" ds:itemID="{3B163F64-74AB-4873-A21B-4CF6020827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7e369-66db-4165-b2cb-c20819312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Cover</vt:lpstr>
      <vt:lpstr>General Revenue</vt:lpstr>
      <vt:lpstr>General Expense</vt:lpstr>
      <vt:lpstr>Street Aid</vt:lpstr>
      <vt:lpstr>Property Tax Estimate</vt:lpstr>
      <vt:lpstr>City State Shared Revenue</vt:lpstr>
      <vt:lpstr>Sales Tax Estimate</vt:lpstr>
      <vt:lpstr>Cash Flow Forecasts</vt:lpstr>
      <vt:lpstr>Summary - Gen Fund</vt:lpstr>
      <vt:lpstr>Summary - St Fund</vt:lpstr>
      <vt:lpstr>Summary ARPA - Fund</vt:lpstr>
      <vt:lpstr>Summary</vt:lpstr>
      <vt:lpstr>Cover!Print_Area</vt:lpstr>
      <vt:lpstr>'General Expense'!Print_Area</vt:lpstr>
      <vt:lpstr>'General Revenue'!Print_Area</vt:lpstr>
      <vt:lpstr>'Street Aid'!Print_Area</vt:lpstr>
      <vt:lpstr>Summary!Print_Area</vt:lpstr>
    </vt:vector>
  </TitlesOfParts>
  <Company>University of Tennessee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neillr</dc:creator>
  <cp:lastModifiedBy>threewaycityof 0939</cp:lastModifiedBy>
  <cp:lastPrinted>2025-05-13T17:23:52Z</cp:lastPrinted>
  <dcterms:created xsi:type="dcterms:W3CDTF">2003-06-12T17:00:16Z</dcterms:created>
  <dcterms:modified xsi:type="dcterms:W3CDTF">2026-03-11T13:14:18Z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0x010100052B73736E64A84384A9F6822F594EE6</vt:lpwstr>
  </property>
</Properties>
</file>